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40" activeTab="0"/>
  </bookViews>
  <sheets>
    <sheet name="進路状況推移" sheetId="1" r:id="rId1"/>
  </sheets>
  <definedNames>
    <definedName name="_xlnm.Print_Area" localSheetId="0">'進路状況推移'!$B$1:$T$58</definedName>
  </definedNames>
  <calcPr fullCalcOnLoad="1"/>
</workbook>
</file>

<file path=xl/sharedStrings.xml><?xml version="1.0" encoding="utf-8"?>
<sst xmlns="http://schemas.openxmlformats.org/spreadsheetml/2006/main" count="72" uniqueCount="49">
  <si>
    <t>各年５月１日現在</t>
  </si>
  <si>
    <t>区 分</t>
  </si>
  <si>
    <t>合 計</t>
  </si>
  <si>
    <t>Ａ　高等学校等進学者</t>
  </si>
  <si>
    <t>Ｂ</t>
  </si>
  <si>
    <t>Ｃ</t>
  </si>
  <si>
    <t>Ｄ</t>
  </si>
  <si>
    <t>Ｅ 就職者( 左記ＡＢＣＤを除く)</t>
  </si>
  <si>
    <t>Ｆ</t>
  </si>
  <si>
    <t>Ｇ</t>
  </si>
  <si>
    <t>就職進学者・入学者（再掲）</t>
  </si>
  <si>
    <t>高等課程進学者
専　修　学　校</t>
  </si>
  <si>
    <t>一般課程等入学者
専　修　学　校</t>
  </si>
  <si>
    <t>施設等入学者
公共職業能力開発</t>
  </si>
  <si>
    <t>小計</t>
  </si>
  <si>
    <t>自営業主等</t>
  </si>
  <si>
    <t>常用労働者</t>
  </si>
  <si>
    <t>臨時労働者</t>
  </si>
  <si>
    <t>左記以外の者</t>
  </si>
  <si>
    <t>死亡・不詳</t>
  </si>
  <si>
    <t>左記Ａのうち</t>
  </si>
  <si>
    <t>左記Ｂのうち</t>
  </si>
  <si>
    <t>左記Ｃのうち</t>
  </si>
  <si>
    <t>左記Ｄのうち</t>
  </si>
  <si>
    <t>　通信制課程
　への進学者
　を除く</t>
  </si>
  <si>
    <t xml:space="preserve">無期雇用労働者 </t>
  </si>
  <si>
    <t>卒業年</t>
  </si>
  <si>
    <t>卒業者総数</t>
  </si>
  <si>
    <t>京都国公私</t>
  </si>
  <si>
    <t>京都公立</t>
  </si>
  <si>
    <t>全国公立</t>
  </si>
  <si>
    <t>全国国公私</t>
  </si>
  <si>
    <t>比率（％）</t>
  </si>
  <si>
    <t>Ｂ</t>
  </si>
  <si>
    <t>Ｃ</t>
  </si>
  <si>
    <t>Ｄ</t>
  </si>
  <si>
    <t>Ｅ 就職者( 左記ＡＢＣＤを除く)</t>
  </si>
  <si>
    <t>Ｆ</t>
  </si>
  <si>
    <t>Ｇ</t>
  </si>
  <si>
    <t>自営業主等</t>
  </si>
  <si>
    <t>常用労働者</t>
  </si>
  <si>
    <t>臨時労働者</t>
  </si>
  <si>
    <t xml:space="preserve">無期雇用労働者 </t>
  </si>
  <si>
    <t>注　「Ａ」・「Ｂ」・「Ｃ」・「Ｄ」は就職進学者・入学者を含む。</t>
  </si>
  <si>
    <t>注</t>
  </si>
  <si>
    <t>有期雇用労働者</t>
  </si>
  <si>
    <t>第３表　中学校卒業者の進路状況の推移</t>
  </si>
  <si>
    <t>第３表（つづき）　中学校卒業者の進路状況の推移</t>
  </si>
  <si>
    <t>平成31年以降の数値には、義務教育学校後期課程の卒業者数を含む。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</si>
</sst>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thin"/>
      <right style="medium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thin"/>
      <right style="medium"/>
      <top style="hair"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 textRotation="255"/>
      <protection/>
    </xf>
    <xf numFmtId="0" fontId="8" fillId="0" borderId="15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0" fillId="0" borderId="23" xfId="0" applyNumberFormat="1" applyFont="1" applyFill="1" applyBorder="1" applyAlignment="1" applyProtection="1">
      <alignment vertical="center"/>
      <protection locked="0"/>
    </xf>
    <xf numFmtId="41" fontId="0" fillId="0" borderId="24" xfId="0" applyNumberFormat="1" applyFont="1" applyFill="1" applyBorder="1" applyAlignment="1" applyProtection="1">
      <alignment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12" xfId="48" applyNumberFormat="1" applyFont="1" applyFill="1" applyBorder="1" applyAlignment="1" applyProtection="1">
      <alignment vertical="center"/>
      <protection/>
    </xf>
    <xf numFmtId="176" fontId="0" fillId="0" borderId="18" xfId="48" applyNumberFormat="1" applyFont="1" applyFill="1" applyBorder="1" applyAlignment="1" applyProtection="1">
      <alignment vertical="center"/>
      <protection/>
    </xf>
    <xf numFmtId="176" fontId="0" fillId="0" borderId="22" xfId="48" applyNumberFormat="1" applyFont="1" applyFill="1" applyBorder="1" applyAlignment="1" applyProtection="1">
      <alignment vertical="center"/>
      <protection/>
    </xf>
    <xf numFmtId="176" fontId="0" fillId="0" borderId="25" xfId="48" applyNumberFormat="1" applyFont="1" applyFill="1" applyBorder="1" applyAlignment="1" applyProtection="1">
      <alignment vertical="center"/>
      <protection/>
    </xf>
    <xf numFmtId="176" fontId="0" fillId="0" borderId="19" xfId="48" applyNumberFormat="1" applyFont="1" applyFill="1" applyBorder="1" applyAlignment="1" applyProtection="1">
      <alignment vertical="center"/>
      <protection/>
    </xf>
    <xf numFmtId="176" fontId="0" fillId="0" borderId="20" xfId="48" applyNumberFormat="1" applyFont="1" applyFill="1" applyBorder="1" applyAlignment="1" applyProtection="1">
      <alignment vertical="center"/>
      <protection/>
    </xf>
    <xf numFmtId="176" fontId="0" fillId="0" borderId="21" xfId="48" applyNumberFormat="1" applyFont="1" applyFill="1" applyBorder="1" applyAlignment="1" applyProtection="1">
      <alignment vertical="center"/>
      <protection/>
    </xf>
    <xf numFmtId="176" fontId="0" fillId="0" borderId="28" xfId="48" applyNumberFormat="1" applyFont="1" applyFill="1" applyBorder="1" applyAlignment="1" applyProtection="1">
      <alignment vertical="center"/>
      <protection/>
    </xf>
    <xf numFmtId="176" fontId="0" fillId="0" borderId="29" xfId="48" applyNumberFormat="1" applyFont="1" applyFill="1" applyBorder="1" applyAlignment="1" applyProtection="1">
      <alignment vertical="center"/>
      <protection/>
    </xf>
    <xf numFmtId="176" fontId="0" fillId="0" borderId="30" xfId="48" applyNumberFormat="1" applyFont="1" applyFill="1" applyBorder="1" applyAlignment="1" applyProtection="1">
      <alignment vertical="center"/>
      <protection/>
    </xf>
    <xf numFmtId="176" fontId="0" fillId="0" borderId="31" xfId="48" applyNumberFormat="1" applyFont="1" applyFill="1" applyBorder="1" applyAlignment="1" applyProtection="1">
      <alignment vertical="center"/>
      <protection/>
    </xf>
    <xf numFmtId="176" fontId="0" fillId="0" borderId="32" xfId="48" applyNumberFormat="1" applyFont="1" applyFill="1" applyBorder="1" applyAlignment="1" applyProtection="1">
      <alignment vertical="center"/>
      <protection/>
    </xf>
    <xf numFmtId="176" fontId="0" fillId="0" borderId="33" xfId="48" applyNumberFormat="1" applyFont="1" applyFill="1" applyBorder="1" applyAlignment="1" applyProtection="1">
      <alignment vertical="center"/>
      <protection/>
    </xf>
    <xf numFmtId="176" fontId="0" fillId="0" borderId="34" xfId="48" applyNumberFormat="1" applyFont="1" applyFill="1" applyBorder="1" applyAlignment="1" applyProtection="1">
      <alignment vertical="center"/>
      <protection/>
    </xf>
    <xf numFmtId="176" fontId="0" fillId="0" borderId="35" xfId="48" applyNumberFormat="1" applyFont="1" applyFill="1" applyBorder="1" applyAlignment="1" applyProtection="1">
      <alignment vertical="center"/>
      <protection/>
    </xf>
    <xf numFmtId="176" fontId="0" fillId="0" borderId="36" xfId="48" applyNumberFormat="1" applyFont="1" applyFill="1" applyBorder="1" applyAlignment="1" applyProtection="1">
      <alignment vertical="center"/>
      <protection/>
    </xf>
    <xf numFmtId="176" fontId="0" fillId="0" borderId="37" xfId="48" applyNumberFormat="1" applyFont="1" applyFill="1" applyBorder="1" applyAlignment="1" applyProtection="1">
      <alignment vertical="center"/>
      <protection/>
    </xf>
    <xf numFmtId="176" fontId="0" fillId="0" borderId="38" xfId="48" applyNumberFormat="1" applyFont="1" applyFill="1" applyBorder="1" applyAlignment="1" applyProtection="1">
      <alignment vertical="center"/>
      <protection/>
    </xf>
    <xf numFmtId="176" fontId="0" fillId="0" borderId="39" xfId="48" applyNumberFormat="1" applyFont="1" applyFill="1" applyBorder="1" applyAlignment="1" applyProtection="1">
      <alignment vertical="center"/>
      <protection/>
    </xf>
    <xf numFmtId="176" fontId="0" fillId="0" borderId="40" xfId="48" applyNumberFormat="1" applyFont="1" applyFill="1" applyBorder="1" applyAlignment="1" applyProtection="1">
      <alignment vertical="center"/>
      <protection/>
    </xf>
    <xf numFmtId="176" fontId="0" fillId="0" borderId="41" xfId="48" applyNumberFormat="1" applyFont="1" applyFill="1" applyBorder="1" applyAlignment="1" applyProtection="1">
      <alignment vertical="center"/>
      <protection/>
    </xf>
    <xf numFmtId="176" fontId="0" fillId="0" borderId="42" xfId="48" applyNumberFormat="1" applyFont="1" applyFill="1" applyBorder="1" applyAlignment="1" applyProtection="1">
      <alignment vertical="center"/>
      <protection/>
    </xf>
    <xf numFmtId="176" fontId="0" fillId="0" borderId="43" xfId="48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76" fontId="0" fillId="0" borderId="15" xfId="48" applyNumberFormat="1" applyFont="1" applyFill="1" applyBorder="1" applyAlignment="1" applyProtection="1">
      <alignment vertical="center"/>
      <protection/>
    </xf>
    <xf numFmtId="176" fontId="0" fillId="0" borderId="16" xfId="48" applyNumberFormat="1" applyFont="1" applyFill="1" applyBorder="1" applyAlignment="1" applyProtection="1">
      <alignment vertical="center"/>
      <protection/>
    </xf>
    <xf numFmtId="176" fontId="0" fillId="0" borderId="45" xfId="48" applyNumberFormat="1" applyFont="1" applyFill="1" applyBorder="1" applyAlignment="1" applyProtection="1">
      <alignment vertical="center"/>
      <protection/>
    </xf>
    <xf numFmtId="176" fontId="0" fillId="0" borderId="46" xfId="48" applyNumberFormat="1" applyFont="1" applyFill="1" applyBorder="1" applyAlignment="1" applyProtection="1">
      <alignment vertical="center"/>
      <protection/>
    </xf>
    <xf numFmtId="176" fontId="0" fillId="0" borderId="47" xfId="48" applyNumberFormat="1" applyFont="1" applyFill="1" applyBorder="1" applyAlignment="1" applyProtection="1">
      <alignment vertical="center"/>
      <protection/>
    </xf>
    <xf numFmtId="176" fontId="0" fillId="0" borderId="48" xfId="48" applyNumberFormat="1" applyFont="1" applyFill="1" applyBorder="1" applyAlignment="1" applyProtection="1">
      <alignment vertical="center"/>
      <protection/>
    </xf>
    <xf numFmtId="176" fontId="0" fillId="0" borderId="13" xfId="48" applyNumberFormat="1" applyFont="1" applyFill="1" applyBorder="1" applyAlignment="1" applyProtection="1">
      <alignment vertical="center"/>
      <protection/>
    </xf>
    <xf numFmtId="176" fontId="0" fillId="0" borderId="49" xfId="48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1" fontId="0" fillId="0" borderId="22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9" xfId="48" applyNumberFormat="1" applyFont="1" applyFill="1" applyBorder="1" applyAlignment="1" applyProtection="1">
      <alignment vertical="center"/>
      <protection locked="0"/>
    </xf>
    <xf numFmtId="41" fontId="0" fillId="0" borderId="20" xfId="48" applyNumberFormat="1" applyFont="1" applyFill="1" applyBorder="1" applyAlignment="1" applyProtection="1">
      <alignment vertical="center"/>
      <protection locked="0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33" borderId="37" xfId="48" applyNumberFormat="1" applyFont="1" applyFill="1" applyBorder="1" applyAlignment="1" applyProtection="1">
      <alignment vertical="center"/>
      <protection locked="0"/>
    </xf>
    <xf numFmtId="41" fontId="0" fillId="33" borderId="36" xfId="48" applyNumberFormat="1" applyFont="1" applyFill="1" applyBorder="1" applyAlignment="1" applyProtection="1">
      <alignment vertical="center"/>
      <protection locked="0"/>
    </xf>
    <xf numFmtId="41" fontId="0" fillId="33" borderId="39" xfId="48" applyNumberFormat="1" applyFont="1" applyFill="1" applyBorder="1" applyAlignment="1" applyProtection="1">
      <alignment vertical="center"/>
      <protection locked="0"/>
    </xf>
    <xf numFmtId="41" fontId="0" fillId="33" borderId="40" xfId="48" applyNumberFormat="1" applyFont="1" applyFill="1" applyBorder="1" applyAlignment="1" applyProtection="1">
      <alignment vertical="center"/>
      <protection locked="0"/>
    </xf>
    <xf numFmtId="41" fontId="0" fillId="33" borderId="41" xfId="48" applyNumberFormat="1" applyFont="1" applyFill="1" applyBorder="1" applyAlignment="1" applyProtection="1">
      <alignment vertical="center"/>
      <protection locked="0"/>
    </xf>
    <xf numFmtId="41" fontId="0" fillId="33" borderId="38" xfId="48" applyNumberFormat="1" applyFont="1" applyFill="1" applyBorder="1" applyAlignment="1" applyProtection="1">
      <alignment vertical="center"/>
      <protection locked="0"/>
    </xf>
    <xf numFmtId="41" fontId="0" fillId="33" borderId="23" xfId="0" applyNumberFormat="1" applyFont="1" applyFill="1" applyBorder="1" applyAlignment="1" applyProtection="1">
      <alignment vertical="center"/>
      <protection locked="0"/>
    </xf>
    <xf numFmtId="41" fontId="0" fillId="33" borderId="24" xfId="0" applyNumberFormat="1" applyFont="1" applyFill="1" applyBorder="1" applyAlignment="1" applyProtection="1">
      <alignment vertical="center"/>
      <protection locked="0"/>
    </xf>
    <xf numFmtId="41" fontId="0" fillId="33" borderId="25" xfId="0" applyNumberFormat="1" applyFont="1" applyFill="1" applyBorder="1" applyAlignment="1" applyProtection="1">
      <alignment vertical="center"/>
      <protection locked="0"/>
    </xf>
    <xf numFmtId="41" fontId="0" fillId="33" borderId="23" xfId="0" applyNumberFormat="1" applyFont="1" applyFill="1" applyBorder="1" applyAlignment="1" applyProtection="1">
      <alignment vertical="center"/>
      <protection locked="0"/>
    </xf>
    <xf numFmtId="41" fontId="0" fillId="33" borderId="24" xfId="0" applyNumberFormat="1" applyFont="1" applyFill="1" applyBorder="1" applyAlignment="1" applyProtection="1">
      <alignment vertical="center"/>
      <protection locked="0"/>
    </xf>
    <xf numFmtId="41" fontId="0" fillId="33" borderId="25" xfId="0" applyNumberFormat="1" applyFont="1" applyFill="1" applyBorder="1" applyAlignment="1" applyProtection="1">
      <alignment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/>
    </xf>
    <xf numFmtId="176" fontId="0" fillId="0" borderId="51" xfId="48" applyNumberFormat="1" applyFont="1" applyFill="1" applyBorder="1" applyAlignment="1" applyProtection="1">
      <alignment vertical="center"/>
      <protection/>
    </xf>
    <xf numFmtId="176" fontId="0" fillId="0" borderId="52" xfId="48" applyNumberFormat="1" applyFont="1" applyFill="1" applyBorder="1" applyAlignment="1" applyProtection="1">
      <alignment vertical="center"/>
      <protection/>
    </xf>
    <xf numFmtId="176" fontId="0" fillId="0" borderId="53" xfId="48" applyNumberFormat="1" applyFont="1" applyFill="1" applyBorder="1" applyAlignment="1" applyProtection="1">
      <alignment vertical="center"/>
      <protection/>
    </xf>
    <xf numFmtId="176" fontId="0" fillId="0" borderId="54" xfId="48" applyNumberFormat="1" applyFont="1" applyFill="1" applyBorder="1" applyAlignment="1" applyProtection="1">
      <alignment vertical="center"/>
      <protection/>
    </xf>
    <xf numFmtId="176" fontId="0" fillId="0" borderId="55" xfId="48" applyNumberFormat="1" applyFont="1" applyFill="1" applyBorder="1" applyAlignment="1" applyProtection="1">
      <alignment vertical="center"/>
      <protection/>
    </xf>
    <xf numFmtId="176" fontId="0" fillId="0" borderId="56" xfId="48" applyNumberFormat="1" applyFont="1" applyFill="1" applyBorder="1" applyAlignment="1" applyProtection="1">
      <alignment vertical="center"/>
      <protection/>
    </xf>
    <xf numFmtId="176" fontId="0" fillId="0" borderId="57" xfId="48" applyNumberFormat="1" applyFont="1" applyFill="1" applyBorder="1" applyAlignment="1" applyProtection="1">
      <alignment vertical="center"/>
      <protection/>
    </xf>
    <xf numFmtId="176" fontId="0" fillId="0" borderId="58" xfId="48" applyNumberFormat="1" applyFont="1" applyFill="1" applyBorder="1" applyAlignment="1" applyProtection="1">
      <alignment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176" fontId="0" fillId="0" borderId="60" xfId="48" applyNumberFormat="1" applyFont="1" applyFill="1" applyBorder="1" applyAlignment="1" applyProtection="1">
      <alignment vertical="center"/>
      <protection/>
    </xf>
    <xf numFmtId="176" fontId="0" fillId="0" borderId="61" xfId="48" applyNumberFormat="1" applyFont="1" applyFill="1" applyBorder="1" applyAlignment="1" applyProtection="1">
      <alignment vertical="center"/>
      <protection/>
    </xf>
    <xf numFmtId="176" fontId="0" fillId="0" borderId="62" xfId="48" applyNumberFormat="1" applyFont="1" applyFill="1" applyBorder="1" applyAlignment="1" applyProtection="1">
      <alignment vertical="center"/>
      <protection/>
    </xf>
    <xf numFmtId="176" fontId="0" fillId="0" borderId="63" xfId="48" applyNumberFormat="1" applyFont="1" applyFill="1" applyBorder="1" applyAlignment="1" applyProtection="1">
      <alignment vertical="center"/>
      <protection/>
    </xf>
    <xf numFmtId="176" fontId="0" fillId="0" borderId="64" xfId="48" applyNumberFormat="1" applyFont="1" applyFill="1" applyBorder="1" applyAlignment="1" applyProtection="1">
      <alignment vertical="center"/>
      <protection/>
    </xf>
    <xf numFmtId="176" fontId="0" fillId="0" borderId="65" xfId="48" applyNumberFormat="1" applyFont="1" applyFill="1" applyBorder="1" applyAlignment="1" applyProtection="1">
      <alignment vertical="center"/>
      <protection/>
    </xf>
    <xf numFmtId="176" fontId="0" fillId="0" borderId="66" xfId="48" applyNumberFormat="1" applyFont="1" applyFill="1" applyBorder="1" applyAlignment="1" applyProtection="1">
      <alignment vertical="center"/>
      <protection/>
    </xf>
    <xf numFmtId="176" fontId="0" fillId="0" borderId="67" xfId="48" applyNumberFormat="1" applyFont="1" applyFill="1" applyBorder="1" applyAlignment="1" applyProtection="1">
      <alignment vertical="center"/>
      <protection/>
    </xf>
    <xf numFmtId="176" fontId="0" fillId="0" borderId="68" xfId="48" applyNumberFormat="1" applyFont="1" applyFill="1" applyBorder="1" applyAlignment="1" applyProtection="1">
      <alignment vertical="center"/>
      <protection/>
    </xf>
    <xf numFmtId="176" fontId="0" fillId="0" borderId="69" xfId="48" applyNumberFormat="1" applyFont="1" applyFill="1" applyBorder="1" applyAlignment="1" applyProtection="1">
      <alignment vertical="center"/>
      <protection/>
    </xf>
    <xf numFmtId="176" fontId="0" fillId="0" borderId="70" xfId="48" applyNumberFormat="1" applyFont="1" applyFill="1" applyBorder="1" applyAlignment="1" applyProtection="1">
      <alignment vertical="center"/>
      <protection/>
    </xf>
    <xf numFmtId="176" fontId="0" fillId="0" borderId="71" xfId="48" applyNumberFormat="1" applyFont="1" applyFill="1" applyBorder="1" applyAlignment="1" applyProtection="1">
      <alignment vertical="center"/>
      <protection/>
    </xf>
    <xf numFmtId="176" fontId="0" fillId="0" borderId="72" xfId="48" applyNumberFormat="1" applyFont="1" applyFill="1" applyBorder="1" applyAlignment="1" applyProtection="1">
      <alignment vertical="center"/>
      <protection/>
    </xf>
    <xf numFmtId="176" fontId="0" fillId="0" borderId="73" xfId="48" applyNumberFormat="1" applyFont="1" applyFill="1" applyBorder="1" applyAlignment="1" applyProtection="1">
      <alignment vertical="center"/>
      <protection/>
    </xf>
    <xf numFmtId="176" fontId="0" fillId="0" borderId="74" xfId="48" applyNumberFormat="1" applyFont="1" applyFill="1" applyBorder="1" applyAlignment="1" applyProtection="1">
      <alignment vertical="center"/>
      <protection/>
    </xf>
    <xf numFmtId="176" fontId="0" fillId="0" borderId="75" xfId="48" applyNumberFormat="1" applyFont="1" applyFill="1" applyBorder="1" applyAlignment="1" applyProtection="1">
      <alignment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41" fontId="0" fillId="0" borderId="23" xfId="48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 locked="0"/>
    </xf>
    <xf numFmtId="41" fontId="0" fillId="33" borderId="12" xfId="48" applyNumberFormat="1" applyFont="1" applyFill="1" applyBorder="1" applyAlignment="1" applyProtection="1">
      <alignment vertical="center"/>
      <protection locked="0"/>
    </xf>
    <xf numFmtId="41" fontId="0" fillId="33" borderId="18" xfId="48" applyNumberFormat="1" applyFont="1" applyFill="1" applyBorder="1" applyAlignment="1" applyProtection="1">
      <alignment vertical="center"/>
      <protection locked="0"/>
    </xf>
    <xf numFmtId="41" fontId="0" fillId="33" borderId="0" xfId="48" applyNumberFormat="1" applyFont="1" applyFill="1" applyBorder="1" applyAlignment="1" applyProtection="1">
      <alignment vertical="center"/>
      <protection locked="0"/>
    </xf>
    <xf numFmtId="41" fontId="0" fillId="33" borderId="19" xfId="48" applyNumberFormat="1" applyFont="1" applyFill="1" applyBorder="1" applyAlignment="1" applyProtection="1">
      <alignment vertical="center"/>
      <protection locked="0"/>
    </xf>
    <xf numFmtId="41" fontId="0" fillId="33" borderId="20" xfId="48" applyNumberFormat="1" applyFont="1" applyFill="1" applyBorder="1" applyAlignment="1" applyProtection="1">
      <alignment vertical="center"/>
      <protection locked="0"/>
    </xf>
    <xf numFmtId="41" fontId="0" fillId="33" borderId="21" xfId="48" applyNumberFormat="1" applyFont="1" applyFill="1" applyBorder="1" applyAlignment="1" applyProtection="1">
      <alignment vertical="center"/>
      <protection locked="0"/>
    </xf>
    <xf numFmtId="41" fontId="0" fillId="33" borderId="47" xfId="48" applyNumberFormat="1" applyFont="1" applyFill="1" applyBorder="1" applyAlignment="1" applyProtection="1">
      <alignment vertical="center"/>
      <protection locked="0"/>
    </xf>
    <xf numFmtId="41" fontId="0" fillId="33" borderId="15" xfId="48" applyNumberFormat="1" applyFont="1" applyFill="1" applyBorder="1" applyAlignment="1" applyProtection="1">
      <alignment vertical="center"/>
      <protection locked="0"/>
    </xf>
    <xf numFmtId="41" fontId="0" fillId="33" borderId="46" xfId="48" applyNumberFormat="1" applyFont="1" applyFill="1" applyBorder="1" applyAlignment="1" applyProtection="1">
      <alignment vertical="center"/>
      <protection locked="0"/>
    </xf>
    <xf numFmtId="41" fontId="0" fillId="33" borderId="48" xfId="48" applyNumberFormat="1" applyFont="1" applyFill="1" applyBorder="1" applyAlignment="1" applyProtection="1">
      <alignment vertical="center"/>
      <protection locked="0"/>
    </xf>
    <xf numFmtId="41" fontId="0" fillId="0" borderId="77" xfId="48" applyNumberFormat="1" applyFont="1" applyFill="1" applyBorder="1" applyAlignment="1" applyProtection="1">
      <alignment vertical="center"/>
      <protection/>
    </xf>
    <xf numFmtId="41" fontId="0" fillId="33" borderId="78" xfId="48" applyNumberFormat="1" applyFont="1" applyFill="1" applyBorder="1" applyAlignment="1" applyProtection="1">
      <alignment vertical="center"/>
      <protection locked="0"/>
    </xf>
    <xf numFmtId="41" fontId="0" fillId="0" borderId="36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 applyProtection="1">
      <alignment vertical="center"/>
      <protection locked="0"/>
    </xf>
    <xf numFmtId="41" fontId="0" fillId="0" borderId="38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79" xfId="48" applyNumberFormat="1" applyFont="1" applyFill="1" applyBorder="1" applyAlignment="1" applyProtection="1">
      <alignment vertical="center"/>
      <protection/>
    </xf>
    <xf numFmtId="41" fontId="0" fillId="33" borderId="17" xfId="48" applyNumberFormat="1" applyFont="1" applyFill="1" applyBorder="1" applyAlignment="1" applyProtection="1">
      <alignment vertical="center"/>
      <protection locked="0"/>
    </xf>
    <xf numFmtId="41" fontId="0" fillId="33" borderId="22" xfId="0" applyNumberFormat="1" applyFont="1" applyFill="1" applyBorder="1" applyAlignment="1" applyProtection="1">
      <alignment vertical="center"/>
      <protection locked="0"/>
    </xf>
    <xf numFmtId="41" fontId="0" fillId="33" borderId="19" xfId="0" applyNumberFormat="1" applyFont="1" applyFill="1" applyBorder="1" applyAlignment="1" applyProtection="1">
      <alignment vertical="center"/>
      <protection locked="0"/>
    </xf>
    <xf numFmtId="41" fontId="0" fillId="33" borderId="17" xfId="0" applyNumberFormat="1" applyFont="1" applyFill="1" applyBorder="1" applyAlignment="1" applyProtection="1">
      <alignment vertical="center"/>
      <protection locked="0"/>
    </xf>
    <xf numFmtId="41" fontId="0" fillId="33" borderId="45" xfId="48" applyNumberFormat="1" applyFont="1" applyFill="1" applyBorder="1" applyAlignment="1" applyProtection="1">
      <alignment vertical="center"/>
      <protection locked="0"/>
    </xf>
    <xf numFmtId="41" fontId="0" fillId="33" borderId="13" xfId="0" applyNumberFormat="1" applyFont="1" applyFill="1" applyBorder="1" applyAlignment="1" applyProtection="1">
      <alignment vertical="center"/>
      <protection locked="0"/>
    </xf>
    <xf numFmtId="41" fontId="0" fillId="33" borderId="46" xfId="0" applyNumberFormat="1" applyFont="1" applyFill="1" applyBorder="1" applyAlignment="1" applyProtection="1">
      <alignment vertical="center"/>
      <protection locked="0"/>
    </xf>
    <xf numFmtId="41" fontId="0" fillId="33" borderId="80" xfId="0" applyNumberFormat="1" applyFont="1" applyFill="1" applyBorder="1" applyAlignment="1" applyProtection="1">
      <alignment vertical="center"/>
      <protection locked="0"/>
    </xf>
    <xf numFmtId="41" fontId="0" fillId="33" borderId="49" xfId="0" applyNumberFormat="1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/>
    </xf>
    <xf numFmtId="41" fontId="0" fillId="33" borderId="77" xfId="0" applyNumberFormat="1" applyFont="1" applyFill="1" applyBorder="1" applyAlignment="1" applyProtection="1">
      <alignment vertical="center"/>
      <protection locked="0"/>
    </xf>
    <xf numFmtId="41" fontId="0" fillId="33" borderId="78" xfId="0" applyNumberFormat="1" applyFont="1" applyFill="1" applyBorder="1" applyAlignment="1" applyProtection="1">
      <alignment vertical="center"/>
      <protection locked="0"/>
    </xf>
    <xf numFmtId="41" fontId="0" fillId="33" borderId="43" xfId="0" applyNumberFormat="1" applyFont="1" applyFill="1" applyBorder="1" applyAlignment="1" applyProtection="1">
      <alignment vertical="center"/>
      <protection locked="0"/>
    </xf>
    <xf numFmtId="41" fontId="0" fillId="33" borderId="77" xfId="0" applyNumberFormat="1" applyFont="1" applyFill="1" applyBorder="1" applyAlignment="1" applyProtection="1">
      <alignment vertical="center"/>
      <protection locked="0"/>
    </xf>
    <xf numFmtId="41" fontId="0" fillId="33" borderId="39" xfId="0" applyNumberFormat="1" applyFont="1" applyFill="1" applyBorder="1" applyAlignment="1" applyProtection="1">
      <alignment vertical="center"/>
      <protection locked="0"/>
    </xf>
    <xf numFmtId="41" fontId="0" fillId="33" borderId="27" xfId="0" applyNumberFormat="1" applyFont="1" applyFill="1" applyBorder="1" applyAlignment="1" applyProtection="1">
      <alignment vertical="center"/>
      <protection locked="0"/>
    </xf>
    <xf numFmtId="41" fontId="0" fillId="33" borderId="78" xfId="0" applyNumberFormat="1" applyFont="1" applyFill="1" applyBorder="1" applyAlignment="1" applyProtection="1">
      <alignment vertical="center"/>
      <protection locked="0"/>
    </xf>
    <xf numFmtId="41" fontId="0" fillId="33" borderId="43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33" borderId="19" xfId="0" applyNumberFormat="1" applyFont="1" applyFill="1" applyBorder="1" applyAlignment="1" applyProtection="1">
      <alignment vertical="center"/>
      <protection locked="0"/>
    </xf>
    <xf numFmtId="41" fontId="0" fillId="33" borderId="17" xfId="0" applyNumberFormat="1" applyFont="1" applyFill="1" applyBorder="1" applyAlignment="1" applyProtection="1">
      <alignment vertical="center"/>
      <protection locked="0"/>
    </xf>
    <xf numFmtId="41" fontId="0" fillId="0" borderId="77" xfId="48" applyNumberFormat="1" applyFont="1" applyFill="1" applyBorder="1" applyAlignment="1" applyProtection="1">
      <alignment vertical="center"/>
      <protection/>
    </xf>
    <xf numFmtId="41" fontId="0" fillId="0" borderId="23" xfId="48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5" fillId="0" borderId="81" xfId="0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8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top" textRotation="255" wrapText="1"/>
      <protection/>
    </xf>
    <xf numFmtId="0" fontId="7" fillId="0" borderId="80" xfId="0" applyFont="1" applyFill="1" applyBorder="1" applyAlignment="1" applyProtection="1">
      <alignment horizontal="center" vertical="top" textRotation="255" wrapText="1"/>
      <protection/>
    </xf>
    <xf numFmtId="0" fontId="6" fillId="0" borderId="12" xfId="0" applyFont="1" applyBorder="1" applyAlignment="1" applyProtection="1">
      <alignment horizontal="center" vertical="center" textRotation="255" wrapText="1"/>
      <protection/>
    </xf>
    <xf numFmtId="0" fontId="6" fillId="0" borderId="16" xfId="0" applyFont="1" applyBorder="1" applyAlignment="1" applyProtection="1">
      <alignment horizontal="center" vertical="center" textRotation="255" wrapText="1"/>
      <protection/>
    </xf>
    <xf numFmtId="0" fontId="6" fillId="0" borderId="24" xfId="0" applyFont="1" applyFill="1" applyBorder="1" applyAlignment="1" applyProtection="1">
      <alignment horizontal="center" vertical="top" textRotation="255" wrapText="1" indent="1"/>
      <protection/>
    </xf>
    <xf numFmtId="0" fontId="6" fillId="0" borderId="80" xfId="0" applyFont="1" applyFill="1" applyBorder="1" applyAlignment="1" applyProtection="1">
      <alignment horizontal="center" vertical="top" textRotation="255" wrapText="1" indent="1"/>
      <protection/>
    </xf>
    <xf numFmtId="0" fontId="6" fillId="0" borderId="25" xfId="0" applyFont="1" applyFill="1" applyBorder="1" applyAlignment="1" applyProtection="1">
      <alignment horizontal="center" vertical="top" textRotation="255" wrapText="1" indent="1"/>
      <protection/>
    </xf>
    <xf numFmtId="0" fontId="6" fillId="0" borderId="49" xfId="0" applyFont="1" applyFill="1" applyBorder="1" applyAlignment="1" applyProtection="1">
      <alignment horizontal="center" vertical="top" textRotation="255" wrapText="1" indent="1"/>
      <protection/>
    </xf>
    <xf numFmtId="0" fontId="6" fillId="0" borderId="70" xfId="0" applyFont="1" applyFill="1" applyBorder="1" applyAlignment="1" applyProtection="1">
      <alignment vertical="center" wrapText="1" shrinkToFit="1"/>
      <protection/>
    </xf>
    <xf numFmtId="0" fontId="6" fillId="0" borderId="45" xfId="0" applyFont="1" applyFill="1" applyBorder="1" applyAlignment="1" applyProtection="1">
      <alignment vertical="center" wrapText="1" shrinkToFit="1"/>
      <protection/>
    </xf>
    <xf numFmtId="0" fontId="8" fillId="0" borderId="21" xfId="0" applyFont="1" applyBorder="1" applyAlignment="1" applyProtection="1">
      <alignment horizontal="center" vertical="center" wrapText="1" shrinkToFit="1"/>
      <protection/>
    </xf>
    <xf numFmtId="0" fontId="8" fillId="0" borderId="48" xfId="0" applyFont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 horizontal="center" vertical="center" textRotation="255" wrapText="1"/>
      <protection/>
    </xf>
    <xf numFmtId="0" fontId="6" fillId="0" borderId="47" xfId="0" applyFont="1" applyBorder="1" applyAlignment="1" applyProtection="1">
      <alignment horizontal="center" vertical="center" textRotation="255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textRotation="255" wrapText="1" shrinkToFit="1"/>
      <protection/>
    </xf>
    <xf numFmtId="0" fontId="8" fillId="0" borderId="45" xfId="0" applyFont="1" applyBorder="1" applyAlignment="1" applyProtection="1">
      <alignment horizontal="center" vertical="center" textRotation="255" wrapText="1" shrinkToFit="1"/>
      <protection/>
    </xf>
    <xf numFmtId="0" fontId="7" fillId="0" borderId="0" xfId="0" applyFont="1" applyFill="1" applyBorder="1" applyAlignment="1" applyProtection="1">
      <alignment horizontal="center" vertical="top" textRotation="255" wrapText="1"/>
      <protection/>
    </xf>
    <xf numFmtId="0" fontId="7" fillId="0" borderId="15" xfId="0" applyFont="1" applyFill="1" applyBorder="1" applyAlignment="1" applyProtection="1">
      <alignment horizontal="center" vertical="top" textRotation="255" wrapText="1"/>
      <protection/>
    </xf>
    <xf numFmtId="0" fontId="6" fillId="0" borderId="23" xfId="0" applyFont="1" applyFill="1" applyBorder="1" applyAlignment="1" applyProtection="1">
      <alignment horizontal="center" vertical="top" textRotation="255" wrapText="1" indent="1"/>
      <protection/>
    </xf>
    <xf numFmtId="0" fontId="6" fillId="0" borderId="84" xfId="0" applyFont="1" applyFill="1" applyBorder="1" applyAlignment="1" applyProtection="1">
      <alignment horizontal="center" vertical="top" textRotation="255" wrapText="1" indent="1"/>
      <protection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5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</xdr:row>
      <xdr:rowOff>523875</xdr:rowOff>
    </xdr:from>
    <xdr:to>
      <xdr:col>3</xdr:col>
      <xdr:colOff>809625</xdr:colOff>
      <xdr:row>6</xdr:row>
      <xdr:rowOff>228600</xdr:rowOff>
    </xdr:to>
    <xdr:sp>
      <xdr:nvSpPr>
        <xdr:cNvPr id="1" name="大かっこ 1"/>
        <xdr:cNvSpPr>
          <a:spLocks/>
        </xdr:cNvSpPr>
      </xdr:nvSpPr>
      <xdr:spPr>
        <a:xfrm>
          <a:off x="952500" y="1543050"/>
          <a:ext cx="7429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523875</xdr:rowOff>
    </xdr:from>
    <xdr:to>
      <xdr:col>3</xdr:col>
      <xdr:colOff>809625</xdr:colOff>
      <xdr:row>35</xdr:row>
      <xdr:rowOff>228600</xdr:rowOff>
    </xdr:to>
    <xdr:sp>
      <xdr:nvSpPr>
        <xdr:cNvPr id="2" name="大かっこ 2"/>
        <xdr:cNvSpPr>
          <a:spLocks/>
        </xdr:cNvSpPr>
      </xdr:nvSpPr>
      <xdr:spPr>
        <a:xfrm>
          <a:off x="952500" y="8572500"/>
          <a:ext cx="7429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9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X9" sqref="X9"/>
      <selection pane="topRight" activeCell="X9" sqref="X9"/>
      <selection pane="bottomLeft" activeCell="X9" sqref="X9"/>
      <selection pane="bottomRight" activeCell="H26" sqref="H26"/>
    </sheetView>
  </sheetViews>
  <sheetFormatPr defaultColWidth="9.00390625" defaultRowHeight="13.5"/>
  <cols>
    <col min="1" max="1" width="3.50390625" style="3" customWidth="1"/>
    <col min="2" max="2" width="3.625" style="3" customWidth="1"/>
    <col min="3" max="3" width="4.50390625" style="3" bestFit="1" customWidth="1"/>
    <col min="4" max="6" width="11.875" style="3" customWidth="1"/>
    <col min="7" max="15" width="8.75390625" style="3" customWidth="1"/>
    <col min="16" max="16" width="7.00390625" style="3" customWidth="1"/>
    <col min="17" max="20" width="7.50390625" style="3" customWidth="1"/>
    <col min="21" max="16384" width="9.00390625" style="3" customWidth="1"/>
  </cols>
  <sheetData>
    <row r="1" spans="2:20" ht="16.5">
      <c r="B1" s="1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3" t="s">
        <v>0</v>
      </c>
      <c r="S3" s="163"/>
      <c r="T3" s="163"/>
    </row>
    <row r="4" spans="2:20" s="7" customFormat="1" ht="22.5" customHeight="1">
      <c r="B4" s="164" t="s">
        <v>1</v>
      </c>
      <c r="C4" s="165"/>
      <c r="D4" s="164" t="s">
        <v>2</v>
      </c>
      <c r="E4" s="169" t="s">
        <v>3</v>
      </c>
      <c r="F4" s="170"/>
      <c r="G4" s="5" t="s">
        <v>4</v>
      </c>
      <c r="H4" s="5" t="s">
        <v>5</v>
      </c>
      <c r="I4" s="5" t="s">
        <v>6</v>
      </c>
      <c r="J4" s="173" t="s">
        <v>7</v>
      </c>
      <c r="K4" s="174"/>
      <c r="L4" s="174"/>
      <c r="M4" s="174"/>
      <c r="N4" s="175"/>
      <c r="O4" s="5" t="s">
        <v>8</v>
      </c>
      <c r="P4" s="6" t="s">
        <v>9</v>
      </c>
      <c r="Q4" s="176" t="s">
        <v>10</v>
      </c>
      <c r="R4" s="177"/>
      <c r="S4" s="177"/>
      <c r="T4" s="178"/>
    </row>
    <row r="5" spans="2:20" ht="15.75" customHeight="1">
      <c r="B5" s="166"/>
      <c r="C5" s="167"/>
      <c r="D5" s="168"/>
      <c r="E5" s="171"/>
      <c r="F5" s="172"/>
      <c r="G5" s="179" t="s">
        <v>11</v>
      </c>
      <c r="H5" s="179" t="s">
        <v>12</v>
      </c>
      <c r="I5" s="179" t="s">
        <v>13</v>
      </c>
      <c r="J5" s="181" t="s">
        <v>14</v>
      </c>
      <c r="K5" s="191" t="s">
        <v>15</v>
      </c>
      <c r="L5" s="193" t="s">
        <v>16</v>
      </c>
      <c r="M5" s="193"/>
      <c r="N5" s="194" t="s">
        <v>17</v>
      </c>
      <c r="O5" s="179" t="s">
        <v>18</v>
      </c>
      <c r="P5" s="196" t="s">
        <v>19</v>
      </c>
      <c r="Q5" s="198" t="s">
        <v>20</v>
      </c>
      <c r="R5" s="183" t="s">
        <v>21</v>
      </c>
      <c r="S5" s="183" t="s">
        <v>22</v>
      </c>
      <c r="T5" s="185" t="s">
        <v>23</v>
      </c>
    </row>
    <row r="6" spans="2:20" ht="45" customHeight="1">
      <c r="B6" s="166"/>
      <c r="C6" s="167"/>
      <c r="D6" s="168"/>
      <c r="E6" s="8"/>
      <c r="F6" s="187" t="s">
        <v>24</v>
      </c>
      <c r="G6" s="179"/>
      <c r="H6" s="179"/>
      <c r="I6" s="179"/>
      <c r="J6" s="181"/>
      <c r="K6" s="191"/>
      <c r="L6" s="189" t="s">
        <v>25</v>
      </c>
      <c r="M6" s="189" t="s">
        <v>45</v>
      </c>
      <c r="N6" s="194"/>
      <c r="O6" s="179"/>
      <c r="P6" s="196"/>
      <c r="Q6" s="198"/>
      <c r="R6" s="183"/>
      <c r="S6" s="183"/>
      <c r="T6" s="185"/>
    </row>
    <row r="7" spans="2:20" ht="52.5" customHeight="1" thickBot="1">
      <c r="B7" s="9"/>
      <c r="C7" s="10" t="s">
        <v>26</v>
      </c>
      <c r="D7" s="11" t="s">
        <v>27</v>
      </c>
      <c r="E7" s="12"/>
      <c r="F7" s="188"/>
      <c r="G7" s="180"/>
      <c r="H7" s="180"/>
      <c r="I7" s="180"/>
      <c r="J7" s="182"/>
      <c r="K7" s="192"/>
      <c r="L7" s="190"/>
      <c r="M7" s="190"/>
      <c r="N7" s="195"/>
      <c r="O7" s="180"/>
      <c r="P7" s="197"/>
      <c r="Q7" s="199"/>
      <c r="R7" s="184"/>
      <c r="S7" s="184"/>
      <c r="T7" s="186"/>
    </row>
    <row r="8" spans="2:20" s="21" customFormat="1" ht="17.25" customHeight="1">
      <c r="B8" s="209" t="s">
        <v>28</v>
      </c>
      <c r="C8" s="13">
        <v>31</v>
      </c>
      <c r="D8" s="22">
        <v>22738</v>
      </c>
      <c r="E8" s="15">
        <v>22558</v>
      </c>
      <c r="F8" s="16">
        <v>21857</v>
      </c>
      <c r="G8" s="17">
        <v>12</v>
      </c>
      <c r="H8" s="18">
        <v>12</v>
      </c>
      <c r="I8" s="18">
        <v>2</v>
      </c>
      <c r="J8" s="18">
        <v>35</v>
      </c>
      <c r="K8" s="19">
        <v>10</v>
      </c>
      <c r="L8" s="20">
        <v>13</v>
      </c>
      <c r="M8" s="20">
        <v>7</v>
      </c>
      <c r="N8" s="16">
        <v>5</v>
      </c>
      <c r="O8" s="18">
        <v>118</v>
      </c>
      <c r="P8" s="17">
        <v>1</v>
      </c>
      <c r="Q8" s="23">
        <v>1</v>
      </c>
      <c r="R8" s="24">
        <v>0</v>
      </c>
      <c r="S8" s="24">
        <v>0</v>
      </c>
      <c r="T8" s="25">
        <v>0</v>
      </c>
    </row>
    <row r="9" spans="2:20" s="21" customFormat="1" ht="17.25" customHeight="1">
      <c r="B9" s="204"/>
      <c r="C9" s="13">
        <v>2</v>
      </c>
      <c r="D9" s="22">
        <f>SUM(E9,G9:J9,O9:P9)</f>
        <v>22336</v>
      </c>
      <c r="E9" s="115">
        <v>22134</v>
      </c>
      <c r="F9" s="116">
        <v>21435</v>
      </c>
      <c r="G9" s="117">
        <v>13</v>
      </c>
      <c r="H9" s="118">
        <v>18</v>
      </c>
      <c r="I9" s="118">
        <v>0</v>
      </c>
      <c r="J9" s="118">
        <f>SUM(K9:N9)</f>
        <v>44</v>
      </c>
      <c r="K9" s="119">
        <v>15</v>
      </c>
      <c r="L9" s="120">
        <v>14</v>
      </c>
      <c r="M9" s="120">
        <v>6</v>
      </c>
      <c r="N9" s="116">
        <v>9</v>
      </c>
      <c r="O9" s="118">
        <v>125</v>
      </c>
      <c r="P9" s="117">
        <v>2</v>
      </c>
      <c r="Q9" s="80">
        <f>1+0</f>
        <v>1</v>
      </c>
      <c r="R9" s="81">
        <f>0+0</f>
        <v>0</v>
      </c>
      <c r="S9" s="81">
        <f>0+0</f>
        <v>0</v>
      </c>
      <c r="T9" s="82">
        <f>0+0</f>
        <v>0</v>
      </c>
    </row>
    <row r="10" spans="2:20" s="21" customFormat="1" ht="17.25" customHeight="1">
      <c r="B10" s="204"/>
      <c r="C10" s="13">
        <v>3</v>
      </c>
      <c r="D10" s="113">
        <f>SUM(E10,G10:J10,O10:P10)</f>
        <v>22202</v>
      </c>
      <c r="E10" s="19">
        <v>22036</v>
      </c>
      <c r="F10" s="16">
        <v>21235</v>
      </c>
      <c r="G10" s="18">
        <v>18</v>
      </c>
      <c r="H10" s="18">
        <v>13</v>
      </c>
      <c r="I10" s="18"/>
      <c r="J10" s="118">
        <f>SUM(K10:N10)</f>
        <v>18</v>
      </c>
      <c r="K10" s="19">
        <v>7</v>
      </c>
      <c r="L10" s="20">
        <v>9</v>
      </c>
      <c r="M10" s="20">
        <v>1</v>
      </c>
      <c r="N10" s="16">
        <v>1</v>
      </c>
      <c r="O10" s="18">
        <v>117</v>
      </c>
      <c r="P10" s="156"/>
      <c r="Q10" s="23">
        <v>2</v>
      </c>
      <c r="R10" s="157">
        <v>0</v>
      </c>
      <c r="S10" s="157">
        <v>0</v>
      </c>
      <c r="T10" s="158">
        <v>0</v>
      </c>
    </row>
    <row r="11" spans="2:21" s="21" customFormat="1" ht="17.25" customHeight="1">
      <c r="B11" s="204"/>
      <c r="C11" s="63">
        <v>4</v>
      </c>
      <c r="D11" s="113">
        <f>SUM(E11,G11:J11,O11:P11)</f>
        <v>22532</v>
      </c>
      <c r="E11" s="15">
        <v>22358</v>
      </c>
      <c r="F11" s="16">
        <v>21360</v>
      </c>
      <c r="G11" s="17">
        <v>17</v>
      </c>
      <c r="H11" s="18">
        <v>14</v>
      </c>
      <c r="I11" s="18">
        <v>1</v>
      </c>
      <c r="J11" s="118">
        <f>SUM(K11:N11)</f>
        <v>39</v>
      </c>
      <c r="K11" s="19">
        <v>14</v>
      </c>
      <c r="L11" s="20">
        <v>17</v>
      </c>
      <c r="M11" s="20">
        <v>2</v>
      </c>
      <c r="N11" s="16">
        <v>6</v>
      </c>
      <c r="O11" s="18">
        <v>102</v>
      </c>
      <c r="P11" s="17">
        <v>1</v>
      </c>
      <c r="Q11" s="23">
        <v>5</v>
      </c>
      <c r="R11" s="24">
        <v>0</v>
      </c>
      <c r="S11" s="24">
        <v>0</v>
      </c>
      <c r="T11" s="25">
        <v>0</v>
      </c>
      <c r="U11" s="26"/>
    </row>
    <row r="12" spans="2:20" s="114" customFormat="1" ht="17.25" customHeight="1">
      <c r="B12" s="205"/>
      <c r="C12" s="155">
        <v>5</v>
      </c>
      <c r="D12" s="125">
        <f>SUM(E12,G12:J12,O12:P12)</f>
        <v>22315</v>
      </c>
      <c r="E12" s="131">
        <v>22091</v>
      </c>
      <c r="F12" s="132">
        <v>20986</v>
      </c>
      <c r="G12" s="130">
        <v>13</v>
      </c>
      <c r="H12" s="130">
        <v>19</v>
      </c>
      <c r="I12" s="130">
        <v>0</v>
      </c>
      <c r="J12" s="76">
        <f>K12+L12+M12+N12</f>
        <v>32</v>
      </c>
      <c r="K12" s="131">
        <v>9</v>
      </c>
      <c r="L12" s="133">
        <v>15</v>
      </c>
      <c r="M12" s="133">
        <v>5</v>
      </c>
      <c r="N12" s="132">
        <v>3</v>
      </c>
      <c r="O12" s="130">
        <v>157</v>
      </c>
      <c r="P12" s="134">
        <v>3</v>
      </c>
      <c r="Q12" s="150">
        <v>0</v>
      </c>
      <c r="R12" s="151">
        <v>0</v>
      </c>
      <c r="S12" s="151">
        <v>0</v>
      </c>
      <c r="T12" s="152">
        <v>0</v>
      </c>
    </row>
    <row r="13" spans="2:20" s="21" customFormat="1" ht="17.25" customHeight="1">
      <c r="B13" s="200" t="s">
        <v>29</v>
      </c>
      <c r="C13" s="13">
        <v>31</v>
      </c>
      <c r="D13" s="22">
        <v>19661</v>
      </c>
      <c r="E13" s="15">
        <v>19492</v>
      </c>
      <c r="F13" s="16">
        <v>18818</v>
      </c>
      <c r="G13" s="17">
        <v>12</v>
      </c>
      <c r="H13" s="18">
        <v>12</v>
      </c>
      <c r="I13" s="18">
        <v>2</v>
      </c>
      <c r="J13" s="18">
        <v>35</v>
      </c>
      <c r="K13" s="19">
        <v>10</v>
      </c>
      <c r="L13" s="20">
        <v>13</v>
      </c>
      <c r="M13" s="20">
        <v>7</v>
      </c>
      <c r="N13" s="16">
        <v>5</v>
      </c>
      <c r="O13" s="18">
        <v>107</v>
      </c>
      <c r="P13" s="17">
        <v>1</v>
      </c>
      <c r="Q13" s="23">
        <v>1</v>
      </c>
      <c r="R13" s="24">
        <v>0</v>
      </c>
      <c r="S13" s="24">
        <v>0</v>
      </c>
      <c r="T13" s="25">
        <v>0</v>
      </c>
    </row>
    <row r="14" spans="2:20" s="21" customFormat="1" ht="17.25" customHeight="1">
      <c r="B14" s="201"/>
      <c r="C14" s="13">
        <v>2</v>
      </c>
      <c r="D14" s="22">
        <f>SUM(E14,G14:J14,O14:P14)</f>
        <v>19189</v>
      </c>
      <c r="E14" s="115">
        <f>18626+374</f>
        <v>19000</v>
      </c>
      <c r="F14" s="116">
        <v>18329</v>
      </c>
      <c r="G14" s="117">
        <f>12+1</f>
        <v>13</v>
      </c>
      <c r="H14" s="118">
        <f>18+0</f>
        <v>18</v>
      </c>
      <c r="I14" s="118">
        <f>0+0</f>
        <v>0</v>
      </c>
      <c r="J14" s="118">
        <f>SUM(K14:N14)</f>
        <v>43</v>
      </c>
      <c r="K14" s="119">
        <f>15+0</f>
        <v>15</v>
      </c>
      <c r="L14" s="120">
        <f>13+0</f>
        <v>13</v>
      </c>
      <c r="M14" s="120">
        <f>6+0</f>
        <v>6</v>
      </c>
      <c r="N14" s="116">
        <f>8+1</f>
        <v>9</v>
      </c>
      <c r="O14" s="118">
        <f>109+5</f>
        <v>114</v>
      </c>
      <c r="P14" s="117">
        <f>1+0</f>
        <v>1</v>
      </c>
      <c r="Q14" s="83">
        <f>1+0</f>
        <v>1</v>
      </c>
      <c r="R14" s="81">
        <f>0+0</f>
        <v>0</v>
      </c>
      <c r="S14" s="81">
        <f>0+0</f>
        <v>0</v>
      </c>
      <c r="T14" s="82">
        <f>0+0</f>
        <v>0</v>
      </c>
    </row>
    <row r="15" spans="2:20" s="21" customFormat="1" ht="17.25" customHeight="1">
      <c r="B15" s="201"/>
      <c r="C15" s="13">
        <v>3</v>
      </c>
      <c r="D15" s="14">
        <v>19085</v>
      </c>
      <c r="E15" s="115">
        <v>18930</v>
      </c>
      <c r="F15" s="116">
        <v>18165</v>
      </c>
      <c r="G15" s="117">
        <v>16</v>
      </c>
      <c r="H15" s="118">
        <v>13</v>
      </c>
      <c r="I15" s="118"/>
      <c r="J15" s="118">
        <v>17</v>
      </c>
      <c r="K15" s="119">
        <v>7</v>
      </c>
      <c r="L15" s="120">
        <v>8</v>
      </c>
      <c r="M15" s="120">
        <v>1</v>
      </c>
      <c r="N15" s="116">
        <v>1</v>
      </c>
      <c r="O15" s="118">
        <v>109</v>
      </c>
      <c r="P15" s="117"/>
      <c r="Q15" s="83">
        <v>2</v>
      </c>
      <c r="R15" s="81"/>
      <c r="S15" s="159"/>
      <c r="T15" s="160"/>
    </row>
    <row r="16" spans="2:21" s="21" customFormat="1" ht="17.25" customHeight="1">
      <c r="B16" s="201"/>
      <c r="C16" s="63">
        <v>4</v>
      </c>
      <c r="D16" s="113">
        <f>18921+446</f>
        <v>19367</v>
      </c>
      <c r="E16" s="119">
        <f>18764+440</f>
        <v>19204</v>
      </c>
      <c r="F16" s="116">
        <f>E16-418-512-28-4</f>
        <v>18242</v>
      </c>
      <c r="G16" s="118">
        <v>14</v>
      </c>
      <c r="H16" s="118">
        <v>13</v>
      </c>
      <c r="I16" s="118">
        <v>1</v>
      </c>
      <c r="J16" s="118">
        <f>K16+L16+M16+N16</f>
        <v>39</v>
      </c>
      <c r="K16" s="119">
        <v>14</v>
      </c>
      <c r="L16" s="120">
        <v>17</v>
      </c>
      <c r="M16" s="120">
        <v>2</v>
      </c>
      <c r="N16" s="116">
        <v>6</v>
      </c>
      <c r="O16" s="118">
        <v>95</v>
      </c>
      <c r="P16" s="137">
        <v>1</v>
      </c>
      <c r="Q16" s="83">
        <v>5</v>
      </c>
      <c r="R16" s="159"/>
      <c r="S16" s="81"/>
      <c r="T16" s="82"/>
      <c r="U16" s="26"/>
    </row>
    <row r="17" spans="2:21" s="21" customFormat="1" ht="17.25" customHeight="1">
      <c r="B17" s="202"/>
      <c r="C17" s="155">
        <v>5</v>
      </c>
      <c r="D17" s="125">
        <f>E17+G17+H17+I17+J17+O17+P17</f>
        <v>19189</v>
      </c>
      <c r="E17" s="77">
        <f>18571+408</f>
        <v>18979</v>
      </c>
      <c r="F17" s="79">
        <v>17929</v>
      </c>
      <c r="G17" s="76">
        <f>11+2</f>
        <v>13</v>
      </c>
      <c r="H17" s="76">
        <f>16+2</f>
        <v>18</v>
      </c>
      <c r="I17" s="76">
        <v>0</v>
      </c>
      <c r="J17" s="126">
        <f>K17+L17+M17+N17</f>
        <v>32</v>
      </c>
      <c r="K17" s="77">
        <v>9</v>
      </c>
      <c r="L17" s="78">
        <v>15</v>
      </c>
      <c r="M17" s="78">
        <v>5</v>
      </c>
      <c r="N17" s="79">
        <f>2+1</f>
        <v>3</v>
      </c>
      <c r="O17" s="76">
        <f>139+6</f>
        <v>145</v>
      </c>
      <c r="P17" s="75">
        <v>2</v>
      </c>
      <c r="Q17" s="147">
        <v>0</v>
      </c>
      <c r="R17" s="153">
        <v>0</v>
      </c>
      <c r="S17" s="153">
        <v>0</v>
      </c>
      <c r="T17" s="154">
        <v>0</v>
      </c>
      <c r="U17" s="26"/>
    </row>
    <row r="18" spans="2:20" s="21" customFormat="1" ht="17.25" customHeight="1">
      <c r="B18" s="203" t="s">
        <v>30</v>
      </c>
      <c r="C18" s="13">
        <v>31</v>
      </c>
      <c r="D18" s="64">
        <v>1023133</v>
      </c>
      <c r="E18" s="65">
        <v>1010400</v>
      </c>
      <c r="F18" s="66">
        <v>977930</v>
      </c>
      <c r="G18" s="67">
        <v>2318</v>
      </c>
      <c r="H18" s="68">
        <v>772</v>
      </c>
      <c r="I18" s="68">
        <v>323</v>
      </c>
      <c r="J18" s="68">
        <v>2355</v>
      </c>
      <c r="K18" s="69">
        <v>576</v>
      </c>
      <c r="L18" s="70">
        <v>1247</v>
      </c>
      <c r="M18" s="70">
        <v>200</v>
      </c>
      <c r="N18" s="66">
        <v>332</v>
      </c>
      <c r="O18" s="68">
        <v>6848</v>
      </c>
      <c r="P18" s="67">
        <v>117</v>
      </c>
      <c r="Q18" s="23">
        <v>201</v>
      </c>
      <c r="R18" s="24">
        <v>4</v>
      </c>
      <c r="S18" s="24">
        <v>0</v>
      </c>
      <c r="T18" s="25">
        <v>8</v>
      </c>
    </row>
    <row r="19" spans="2:20" s="21" customFormat="1" ht="17.25" customHeight="1">
      <c r="B19" s="204"/>
      <c r="C19" s="63">
        <v>2</v>
      </c>
      <c r="D19" s="22">
        <f>SUM(E19,G19:J19,O19:P19)</f>
        <v>999985</v>
      </c>
      <c r="E19" s="115">
        <v>987655</v>
      </c>
      <c r="F19" s="116">
        <v>952542</v>
      </c>
      <c r="G19" s="117">
        <v>2415</v>
      </c>
      <c r="H19" s="118">
        <v>664</v>
      </c>
      <c r="I19" s="118">
        <v>242</v>
      </c>
      <c r="J19" s="118">
        <f>SUM(K19:N19)</f>
        <v>2064</v>
      </c>
      <c r="K19" s="119">
        <v>592</v>
      </c>
      <c r="L19" s="120">
        <v>1033</v>
      </c>
      <c r="M19" s="120">
        <v>162</v>
      </c>
      <c r="N19" s="116">
        <v>277</v>
      </c>
      <c r="O19" s="118">
        <v>6812</v>
      </c>
      <c r="P19" s="117">
        <v>133</v>
      </c>
      <c r="Q19" s="80">
        <v>269</v>
      </c>
      <c r="R19" s="81">
        <v>4</v>
      </c>
      <c r="S19" s="81">
        <v>3</v>
      </c>
      <c r="T19" s="82">
        <v>7</v>
      </c>
    </row>
    <row r="20" spans="2:20" s="21" customFormat="1" ht="17.25" customHeight="1">
      <c r="B20" s="204"/>
      <c r="C20" s="13">
        <v>3</v>
      </c>
      <c r="D20" s="14">
        <v>970431</v>
      </c>
      <c r="E20" s="115">
        <v>958931</v>
      </c>
      <c r="F20" s="116">
        <v>918884</v>
      </c>
      <c r="G20" s="117">
        <v>2580</v>
      </c>
      <c r="H20" s="118">
        <v>702</v>
      </c>
      <c r="I20" s="118">
        <v>232</v>
      </c>
      <c r="J20" s="118">
        <v>1756</v>
      </c>
      <c r="K20" s="119">
        <v>530</v>
      </c>
      <c r="L20" s="120">
        <v>816</v>
      </c>
      <c r="M20" s="120">
        <v>137</v>
      </c>
      <c r="N20" s="116">
        <v>273</v>
      </c>
      <c r="O20" s="118">
        <v>6184</v>
      </c>
      <c r="P20" s="137">
        <v>46</v>
      </c>
      <c r="Q20" s="80">
        <v>223</v>
      </c>
      <c r="R20" s="81">
        <v>3</v>
      </c>
      <c r="S20" s="159">
        <v>3</v>
      </c>
      <c r="T20" s="82">
        <v>7</v>
      </c>
    </row>
    <row r="21" spans="2:20" s="26" customFormat="1" ht="17.25" customHeight="1">
      <c r="B21" s="204"/>
      <c r="C21" s="13">
        <v>4</v>
      </c>
      <c r="D21" s="162">
        <f>E21+G21+H21+I21+J21+O21+P21</f>
        <v>995313</v>
      </c>
      <c r="E21" s="119">
        <f>976963+6004</f>
        <v>982967</v>
      </c>
      <c r="F21" s="116">
        <f>5740+929572</f>
        <v>935312</v>
      </c>
      <c r="G21" s="118">
        <f>2825+21</f>
        <v>2846</v>
      </c>
      <c r="H21" s="118">
        <f>743+4</f>
        <v>747</v>
      </c>
      <c r="I21" s="118">
        <f>0+211</f>
        <v>211</v>
      </c>
      <c r="J21" s="118">
        <f>K21+L21+M21+N21</f>
        <v>1633</v>
      </c>
      <c r="K21" s="119">
        <f>510+1</f>
        <v>511</v>
      </c>
      <c r="L21" s="120">
        <f>767+7</f>
        <v>774</v>
      </c>
      <c r="M21" s="120">
        <f>138+0</f>
        <v>138</v>
      </c>
      <c r="N21" s="116">
        <f>1+209</f>
        <v>210</v>
      </c>
      <c r="O21" s="118">
        <f>6814+44</f>
        <v>6858</v>
      </c>
      <c r="P21" s="117">
        <f>51+0</f>
        <v>51</v>
      </c>
      <c r="Q21" s="83">
        <f>203+3</f>
        <v>206</v>
      </c>
      <c r="R21" s="139">
        <f>4+0</f>
        <v>4</v>
      </c>
      <c r="S21" s="84">
        <v>4</v>
      </c>
      <c r="T21" s="140">
        <v>5</v>
      </c>
    </row>
    <row r="22" spans="2:20" s="114" customFormat="1" ht="17.25" customHeight="1">
      <c r="B22" s="205"/>
      <c r="C22" s="155">
        <v>5</v>
      </c>
      <c r="D22" s="161">
        <f>E22+G22+H22+I22+J22+O22+P22</f>
        <v>996967</v>
      </c>
      <c r="E22" s="74">
        <v>983346</v>
      </c>
      <c r="F22" s="79">
        <v>928736</v>
      </c>
      <c r="G22" s="75">
        <v>2869</v>
      </c>
      <c r="H22" s="76">
        <v>868</v>
      </c>
      <c r="I22" s="76">
        <v>156</v>
      </c>
      <c r="J22" s="118">
        <f>K22+L22+M22+N22</f>
        <v>1819</v>
      </c>
      <c r="K22" s="77">
        <v>601</v>
      </c>
      <c r="L22" s="78">
        <v>793</v>
      </c>
      <c r="M22" s="78">
        <v>164</v>
      </c>
      <c r="N22" s="79">
        <v>261</v>
      </c>
      <c r="O22" s="76">
        <v>7853</v>
      </c>
      <c r="P22" s="75">
        <v>56</v>
      </c>
      <c r="Q22" s="147">
        <v>187</v>
      </c>
      <c r="R22" s="148">
        <v>2</v>
      </c>
      <c r="S22" s="148">
        <v>2</v>
      </c>
      <c r="T22" s="149">
        <v>4</v>
      </c>
    </row>
    <row r="23" spans="2:20" s="21" customFormat="1" ht="17.25" customHeight="1">
      <c r="B23" s="206" t="s">
        <v>31</v>
      </c>
      <c r="C23" s="63">
        <v>31</v>
      </c>
      <c r="D23" s="136">
        <v>1112083</v>
      </c>
      <c r="E23" s="65">
        <v>1098876</v>
      </c>
      <c r="F23" s="66">
        <v>1065404</v>
      </c>
      <c r="G23" s="67">
        <v>2415</v>
      </c>
      <c r="H23" s="68">
        <v>782</v>
      </c>
      <c r="I23" s="68">
        <v>323</v>
      </c>
      <c r="J23" s="129">
        <v>2358</v>
      </c>
      <c r="K23" s="69">
        <v>577</v>
      </c>
      <c r="L23" s="70">
        <v>1249</v>
      </c>
      <c r="M23" s="70">
        <v>200</v>
      </c>
      <c r="N23" s="66">
        <v>332</v>
      </c>
      <c r="O23" s="68">
        <v>7200</v>
      </c>
      <c r="P23" s="67">
        <v>129</v>
      </c>
      <c r="Q23" s="23">
        <v>203</v>
      </c>
      <c r="R23" s="24">
        <v>4</v>
      </c>
      <c r="S23" s="24">
        <v>0</v>
      </c>
      <c r="T23" s="25">
        <v>8</v>
      </c>
    </row>
    <row r="24" spans="2:20" s="21" customFormat="1" ht="17.25" customHeight="1">
      <c r="B24" s="207"/>
      <c r="C24" s="63">
        <v>2</v>
      </c>
      <c r="D24" s="64">
        <f>SUM(E24,G24:J24,O24:P24)</f>
        <v>1087468</v>
      </c>
      <c r="E24" s="115">
        <v>1074708</v>
      </c>
      <c r="F24" s="116">
        <v>1074708</v>
      </c>
      <c r="G24" s="117">
        <v>2506</v>
      </c>
      <c r="H24" s="118">
        <v>678</v>
      </c>
      <c r="I24" s="118">
        <v>242</v>
      </c>
      <c r="J24" s="118">
        <f>SUM(K24:N24)</f>
        <v>2068</v>
      </c>
      <c r="K24" s="119">
        <v>592</v>
      </c>
      <c r="L24" s="120">
        <v>1036</v>
      </c>
      <c r="M24" s="120">
        <v>162</v>
      </c>
      <c r="N24" s="116">
        <v>278</v>
      </c>
      <c r="O24" s="118">
        <v>7118</v>
      </c>
      <c r="P24" s="117">
        <v>148</v>
      </c>
      <c r="Q24" s="83">
        <v>272</v>
      </c>
      <c r="R24" s="84">
        <f>4</f>
        <v>4</v>
      </c>
      <c r="S24" s="84">
        <v>3</v>
      </c>
      <c r="T24" s="85">
        <v>7</v>
      </c>
    </row>
    <row r="25" spans="2:20" s="21" customFormat="1" ht="17.25" customHeight="1">
      <c r="B25" s="207"/>
      <c r="C25" s="63">
        <v>3</v>
      </c>
      <c r="D25" s="162">
        <v>1058013</v>
      </c>
      <c r="E25" s="119">
        <v>1046174</v>
      </c>
      <c r="F25" s="116">
        <v>1016747</v>
      </c>
      <c r="G25" s="118">
        <v>2666</v>
      </c>
      <c r="H25" s="118">
        <v>713</v>
      </c>
      <c r="I25" s="118">
        <v>233</v>
      </c>
      <c r="J25" s="118">
        <v>1763</v>
      </c>
      <c r="K25" s="117">
        <v>530</v>
      </c>
      <c r="L25" s="120">
        <v>820</v>
      </c>
      <c r="M25" s="120">
        <v>138</v>
      </c>
      <c r="N25" s="116">
        <v>275</v>
      </c>
      <c r="O25" s="118">
        <v>6412</v>
      </c>
      <c r="P25" s="117">
        <v>52</v>
      </c>
      <c r="Q25" s="138">
        <v>226</v>
      </c>
      <c r="R25" s="139">
        <v>3</v>
      </c>
      <c r="S25" s="139">
        <v>3</v>
      </c>
      <c r="T25" s="85">
        <v>7</v>
      </c>
    </row>
    <row r="26" spans="2:20" s="26" customFormat="1" ht="17.25" customHeight="1">
      <c r="B26" s="207"/>
      <c r="C26" s="63">
        <v>4</v>
      </c>
      <c r="D26" s="162">
        <f>E26+G26+H26+I26+J26+O26+P26</f>
        <v>1084863</v>
      </c>
      <c r="E26" s="119">
        <v>1072081</v>
      </c>
      <c r="F26" s="116">
        <f>1016739+6302</f>
        <v>1023041</v>
      </c>
      <c r="G26" s="115">
        <v>2959</v>
      </c>
      <c r="H26" s="118">
        <v>763</v>
      </c>
      <c r="I26" s="118">
        <v>212</v>
      </c>
      <c r="J26" s="118">
        <f>K26+L26+M26+N26</f>
        <v>1636</v>
      </c>
      <c r="K26" s="119">
        <v>511</v>
      </c>
      <c r="L26" s="120">
        <v>774</v>
      </c>
      <c r="M26" s="120">
        <v>139</v>
      </c>
      <c r="N26" s="116">
        <v>212</v>
      </c>
      <c r="O26" s="118">
        <v>7155</v>
      </c>
      <c r="P26" s="137">
        <v>57</v>
      </c>
      <c r="Q26" s="83">
        <f>194+3</f>
        <v>197</v>
      </c>
      <c r="R26" s="139">
        <v>4</v>
      </c>
      <c r="S26" s="139">
        <v>4</v>
      </c>
      <c r="T26" s="140">
        <v>5</v>
      </c>
    </row>
    <row r="27" spans="2:20" s="114" customFormat="1" ht="17.25" customHeight="1" thickBot="1">
      <c r="B27" s="208"/>
      <c r="C27" s="146">
        <v>5</v>
      </c>
      <c r="D27" s="127">
        <f>E27+G27+H27+I27+J27+O27+P27</f>
        <v>1087101</v>
      </c>
      <c r="E27" s="121">
        <v>1072977</v>
      </c>
      <c r="F27" s="141">
        <v>1016704</v>
      </c>
      <c r="G27" s="123">
        <v>2986</v>
      </c>
      <c r="H27" s="123">
        <v>884</v>
      </c>
      <c r="I27" s="123">
        <v>156</v>
      </c>
      <c r="J27" s="118">
        <f>K27+L27+M27+N27</f>
        <v>1822</v>
      </c>
      <c r="K27" s="122">
        <v>602</v>
      </c>
      <c r="L27" s="124">
        <v>794</v>
      </c>
      <c r="M27" s="124">
        <v>164</v>
      </c>
      <c r="N27" s="122">
        <v>262</v>
      </c>
      <c r="O27" s="123">
        <v>8215</v>
      </c>
      <c r="P27" s="122">
        <v>61</v>
      </c>
      <c r="Q27" s="142">
        <v>188</v>
      </c>
      <c r="R27" s="143">
        <v>2</v>
      </c>
      <c r="S27" s="144">
        <v>2</v>
      </c>
      <c r="T27" s="145">
        <v>4</v>
      </c>
    </row>
    <row r="28" spans="2:20" s="26" customFormat="1" ht="17.25" customHeight="1">
      <c r="B28" s="71"/>
      <c r="C28" s="72" t="s">
        <v>44</v>
      </c>
      <c r="D28" s="128" t="s">
        <v>48</v>
      </c>
      <c r="E28" s="67"/>
      <c r="F28" s="67"/>
      <c r="G28" s="67"/>
      <c r="H28" s="67"/>
      <c r="I28" s="67"/>
      <c r="J28" s="135"/>
      <c r="K28" s="67"/>
      <c r="L28" s="67"/>
      <c r="M28" s="67"/>
      <c r="N28" s="67"/>
      <c r="O28" s="67"/>
      <c r="P28" s="67"/>
      <c r="Q28" s="73"/>
      <c r="R28" s="73"/>
      <c r="S28" s="73"/>
      <c r="T28" s="73"/>
    </row>
    <row r="30" spans="2:20" ht="16.5">
      <c r="B30" s="1" t="s">
        <v>47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ht="12" customHeight="1"/>
    <row r="32" spans="2:20" ht="13.5" thickBot="1">
      <c r="B32" s="2" t="s">
        <v>32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63" t="s">
        <v>0</v>
      </c>
      <c r="S32" s="163"/>
      <c r="T32" s="163"/>
    </row>
    <row r="33" spans="2:20" s="7" customFormat="1" ht="22.5" customHeight="1">
      <c r="B33" s="164" t="s">
        <v>1</v>
      </c>
      <c r="C33" s="165"/>
      <c r="D33" s="164" t="s">
        <v>2</v>
      </c>
      <c r="E33" s="169" t="s">
        <v>3</v>
      </c>
      <c r="F33" s="170"/>
      <c r="G33" s="5" t="s">
        <v>33</v>
      </c>
      <c r="H33" s="5" t="s">
        <v>34</v>
      </c>
      <c r="I33" s="5" t="s">
        <v>35</v>
      </c>
      <c r="J33" s="173" t="s">
        <v>36</v>
      </c>
      <c r="K33" s="174"/>
      <c r="L33" s="174"/>
      <c r="M33" s="174"/>
      <c r="N33" s="175"/>
      <c r="O33" s="5" t="s">
        <v>37</v>
      </c>
      <c r="P33" s="6" t="s">
        <v>38</v>
      </c>
      <c r="Q33" s="176" t="s">
        <v>10</v>
      </c>
      <c r="R33" s="177"/>
      <c r="S33" s="177"/>
      <c r="T33" s="178"/>
    </row>
    <row r="34" spans="2:20" ht="15.75" customHeight="1">
      <c r="B34" s="166"/>
      <c r="C34" s="167"/>
      <c r="D34" s="168"/>
      <c r="E34" s="171"/>
      <c r="F34" s="172"/>
      <c r="G34" s="179" t="s">
        <v>11</v>
      </c>
      <c r="H34" s="179" t="s">
        <v>12</v>
      </c>
      <c r="I34" s="179" t="s">
        <v>13</v>
      </c>
      <c r="J34" s="181" t="s">
        <v>14</v>
      </c>
      <c r="K34" s="191" t="s">
        <v>39</v>
      </c>
      <c r="L34" s="193" t="s">
        <v>40</v>
      </c>
      <c r="M34" s="193"/>
      <c r="N34" s="194" t="s">
        <v>41</v>
      </c>
      <c r="O34" s="179" t="s">
        <v>18</v>
      </c>
      <c r="P34" s="196" t="s">
        <v>19</v>
      </c>
      <c r="Q34" s="198" t="s">
        <v>20</v>
      </c>
      <c r="R34" s="183" t="s">
        <v>21</v>
      </c>
      <c r="S34" s="183" t="s">
        <v>22</v>
      </c>
      <c r="T34" s="185" t="s">
        <v>23</v>
      </c>
    </row>
    <row r="35" spans="2:20" ht="45" customHeight="1">
      <c r="B35" s="166"/>
      <c r="C35" s="167"/>
      <c r="D35" s="168"/>
      <c r="E35" s="8"/>
      <c r="F35" s="187" t="s">
        <v>24</v>
      </c>
      <c r="G35" s="179"/>
      <c r="H35" s="179"/>
      <c r="I35" s="179"/>
      <c r="J35" s="181"/>
      <c r="K35" s="191"/>
      <c r="L35" s="189" t="s">
        <v>42</v>
      </c>
      <c r="M35" s="189" t="s">
        <v>45</v>
      </c>
      <c r="N35" s="194"/>
      <c r="O35" s="179"/>
      <c r="P35" s="196"/>
      <c r="Q35" s="198"/>
      <c r="R35" s="183"/>
      <c r="S35" s="183"/>
      <c r="T35" s="185"/>
    </row>
    <row r="36" spans="2:20" ht="52.5" customHeight="1" thickBot="1">
      <c r="B36" s="9"/>
      <c r="C36" s="10" t="s">
        <v>26</v>
      </c>
      <c r="D36" s="11" t="s">
        <v>27</v>
      </c>
      <c r="E36" s="12"/>
      <c r="F36" s="188"/>
      <c r="G36" s="180"/>
      <c r="H36" s="180"/>
      <c r="I36" s="180"/>
      <c r="J36" s="182"/>
      <c r="K36" s="192"/>
      <c r="L36" s="190"/>
      <c r="M36" s="190"/>
      <c r="N36" s="195"/>
      <c r="O36" s="180"/>
      <c r="P36" s="197"/>
      <c r="Q36" s="199"/>
      <c r="R36" s="184"/>
      <c r="S36" s="184"/>
      <c r="T36" s="186"/>
    </row>
    <row r="37" spans="2:20" s="21" customFormat="1" ht="17.25" customHeight="1">
      <c r="B37" s="210" t="s">
        <v>28</v>
      </c>
      <c r="C37" s="13">
        <f>C8</f>
        <v>31</v>
      </c>
      <c r="D37" s="29">
        <f aca="true" t="shared" si="0" ref="D37:D56">E37+G37+H37+I37+J37+O37+P37</f>
        <v>99.99999999999997</v>
      </c>
      <c r="E37" s="30">
        <f aca="true" t="shared" si="1" ref="E37:T37">E8/$D8*100</f>
        <v>99.20837364763831</v>
      </c>
      <c r="F37" s="31">
        <f t="shared" si="1"/>
        <v>96.12542879760753</v>
      </c>
      <c r="G37" s="34">
        <f t="shared" si="1"/>
        <v>0.05277509015744568</v>
      </c>
      <c r="H37" s="34">
        <f t="shared" si="1"/>
        <v>0.05277509015744568</v>
      </c>
      <c r="I37" s="34">
        <f t="shared" si="1"/>
        <v>0.00879584835957428</v>
      </c>
      <c r="J37" s="34">
        <f t="shared" si="1"/>
        <v>0.15392734629254992</v>
      </c>
      <c r="K37" s="35">
        <f t="shared" si="1"/>
        <v>0.0439792417978714</v>
      </c>
      <c r="L37" s="36">
        <f t="shared" si="1"/>
        <v>0.05717301433723282</v>
      </c>
      <c r="M37" s="36">
        <f t="shared" si="1"/>
        <v>0.030785469258509984</v>
      </c>
      <c r="N37" s="31">
        <f t="shared" si="1"/>
        <v>0.0219896208989357</v>
      </c>
      <c r="O37" s="34">
        <f t="shared" si="1"/>
        <v>0.5189550532148826</v>
      </c>
      <c r="P37" s="29">
        <f t="shared" si="1"/>
        <v>0.00439792417978714</v>
      </c>
      <c r="Q37" s="32">
        <f t="shared" si="1"/>
        <v>0.00439792417978714</v>
      </c>
      <c r="R37" s="34">
        <f t="shared" si="1"/>
        <v>0</v>
      </c>
      <c r="S37" s="34">
        <f t="shared" si="1"/>
        <v>0</v>
      </c>
      <c r="T37" s="33">
        <f t="shared" si="1"/>
        <v>0</v>
      </c>
    </row>
    <row r="38" spans="2:20" s="21" customFormat="1" ht="17.25" customHeight="1">
      <c r="B38" s="201"/>
      <c r="C38" s="13">
        <f>C9</f>
        <v>2</v>
      </c>
      <c r="D38" s="29">
        <f t="shared" si="0"/>
        <v>99.99999999999999</v>
      </c>
      <c r="E38" s="30">
        <f aca="true" t="shared" si="2" ref="E38:T38">E9/$D9*100</f>
        <v>99.09563037249283</v>
      </c>
      <c r="F38" s="31">
        <f t="shared" si="2"/>
        <v>95.96615329512895</v>
      </c>
      <c r="G38" s="34">
        <f t="shared" si="2"/>
        <v>0.05820200573065903</v>
      </c>
      <c r="H38" s="34">
        <f t="shared" si="2"/>
        <v>0.08058739255014327</v>
      </c>
      <c r="I38" s="34">
        <f t="shared" si="2"/>
        <v>0</v>
      </c>
      <c r="J38" s="34">
        <f t="shared" si="2"/>
        <v>0.1969914040114613</v>
      </c>
      <c r="K38" s="35">
        <f t="shared" si="2"/>
        <v>0.06715616045845271</v>
      </c>
      <c r="L38" s="36">
        <f t="shared" si="2"/>
        <v>0.06267908309455587</v>
      </c>
      <c r="M38" s="36">
        <f t="shared" si="2"/>
        <v>0.02686246418338109</v>
      </c>
      <c r="N38" s="31">
        <f t="shared" si="2"/>
        <v>0.040293696275071636</v>
      </c>
      <c r="O38" s="34">
        <f t="shared" si="2"/>
        <v>0.559634670487106</v>
      </c>
      <c r="P38" s="29">
        <f t="shared" si="2"/>
        <v>0.008954154727793696</v>
      </c>
      <c r="Q38" s="32">
        <f t="shared" si="2"/>
        <v>0.004477077363896848</v>
      </c>
      <c r="R38" s="34">
        <f t="shared" si="2"/>
        <v>0</v>
      </c>
      <c r="S38" s="34">
        <f t="shared" si="2"/>
        <v>0</v>
      </c>
      <c r="T38" s="33">
        <f t="shared" si="2"/>
        <v>0</v>
      </c>
    </row>
    <row r="39" spans="2:20" s="21" customFormat="1" ht="17.25" customHeight="1">
      <c r="B39" s="201"/>
      <c r="C39" s="13">
        <f>C10</f>
        <v>3</v>
      </c>
      <c r="D39" s="29">
        <f t="shared" si="0"/>
        <v>99.99999999999999</v>
      </c>
      <c r="E39" s="30">
        <f aca="true" t="shared" si="3" ref="E39:T39">E10/$D10*100</f>
        <v>99.25231961084587</v>
      </c>
      <c r="F39" s="31">
        <f t="shared" si="3"/>
        <v>95.64453652824069</v>
      </c>
      <c r="G39" s="34">
        <f t="shared" si="3"/>
        <v>0.08107377713719485</v>
      </c>
      <c r="H39" s="34">
        <f t="shared" si="3"/>
        <v>0.05855328348797406</v>
      </c>
      <c r="I39" s="34">
        <f t="shared" si="3"/>
        <v>0</v>
      </c>
      <c r="J39" s="34">
        <f t="shared" si="3"/>
        <v>0.08107377713719485</v>
      </c>
      <c r="K39" s="35">
        <f t="shared" si="3"/>
        <v>0.03152869110890911</v>
      </c>
      <c r="L39" s="36">
        <f t="shared" si="3"/>
        <v>0.040536888568597426</v>
      </c>
      <c r="M39" s="36">
        <f t="shared" si="3"/>
        <v>0.004504098729844158</v>
      </c>
      <c r="N39" s="31">
        <f t="shared" si="3"/>
        <v>0.004504098729844158</v>
      </c>
      <c r="O39" s="34">
        <f t="shared" si="3"/>
        <v>0.5269795513917666</v>
      </c>
      <c r="P39" s="29">
        <f t="shared" si="3"/>
        <v>0</v>
      </c>
      <c r="Q39" s="32">
        <f t="shared" si="3"/>
        <v>0.009008197459688316</v>
      </c>
      <c r="R39" s="34">
        <f t="shared" si="3"/>
        <v>0</v>
      </c>
      <c r="S39" s="34">
        <f t="shared" si="3"/>
        <v>0</v>
      </c>
      <c r="T39" s="33">
        <f t="shared" si="3"/>
        <v>0</v>
      </c>
    </row>
    <row r="40" spans="2:20" s="21" customFormat="1" ht="17.25" customHeight="1">
      <c r="B40" s="201"/>
      <c r="C40" s="13">
        <v>4</v>
      </c>
      <c r="D40" s="29">
        <f t="shared" si="0"/>
        <v>100</v>
      </c>
      <c r="E40" s="30">
        <f aca="true" t="shared" si="4" ref="E40:T40">E11/$D11*100</f>
        <v>99.2277649565063</v>
      </c>
      <c r="F40" s="31">
        <f t="shared" si="4"/>
        <v>94.79850878750223</v>
      </c>
      <c r="G40" s="34">
        <f t="shared" si="4"/>
        <v>0.07544825137582106</v>
      </c>
      <c r="H40" s="34">
        <f t="shared" si="4"/>
        <v>0.062133854074205574</v>
      </c>
      <c r="I40" s="34">
        <f t="shared" si="4"/>
        <v>0.0044381324338718265</v>
      </c>
      <c r="J40" s="34">
        <f t="shared" si="4"/>
        <v>0.17308716492100126</v>
      </c>
      <c r="K40" s="35">
        <f t="shared" si="4"/>
        <v>0.062133854074205574</v>
      </c>
      <c r="L40" s="36">
        <f t="shared" si="4"/>
        <v>0.07544825137582106</v>
      </c>
      <c r="M40" s="36">
        <f t="shared" si="4"/>
        <v>0.008876264867743653</v>
      </c>
      <c r="N40" s="31">
        <f t="shared" si="4"/>
        <v>0.02662879460323096</v>
      </c>
      <c r="O40" s="34">
        <f t="shared" si="4"/>
        <v>0.4526895082549263</v>
      </c>
      <c r="P40" s="29">
        <f t="shared" si="4"/>
        <v>0.0044381324338718265</v>
      </c>
      <c r="Q40" s="32">
        <f t="shared" si="4"/>
        <v>0.022190662169359134</v>
      </c>
      <c r="R40" s="34">
        <f t="shared" si="4"/>
        <v>0</v>
      </c>
      <c r="S40" s="34">
        <f t="shared" si="4"/>
        <v>0</v>
      </c>
      <c r="T40" s="33">
        <f t="shared" si="4"/>
        <v>0</v>
      </c>
    </row>
    <row r="41" spans="2:20" s="21" customFormat="1" ht="17.25" customHeight="1">
      <c r="B41" s="202"/>
      <c r="C41" s="86">
        <v>5</v>
      </c>
      <c r="D41" s="87">
        <f t="shared" si="0"/>
        <v>100.00000000000001</v>
      </c>
      <c r="E41" s="88">
        <f aca="true" t="shared" si="5" ref="E41:T41">E12/$D12*100</f>
        <v>98.99619090298006</v>
      </c>
      <c r="F41" s="89">
        <f t="shared" si="5"/>
        <v>94.04436477705579</v>
      </c>
      <c r="G41" s="90">
        <f t="shared" si="5"/>
        <v>0.0582567779520502</v>
      </c>
      <c r="H41" s="90">
        <f t="shared" si="5"/>
        <v>0.0851445216222272</v>
      </c>
      <c r="I41" s="90">
        <f t="shared" si="5"/>
        <v>0</v>
      </c>
      <c r="J41" s="90">
        <f t="shared" si="5"/>
        <v>0.14340129957427739</v>
      </c>
      <c r="K41" s="91">
        <f t="shared" si="5"/>
        <v>0.04033161550526552</v>
      </c>
      <c r="L41" s="92">
        <f t="shared" si="5"/>
        <v>0.06721935917544253</v>
      </c>
      <c r="M41" s="92">
        <f t="shared" si="5"/>
        <v>0.02240645305848084</v>
      </c>
      <c r="N41" s="89">
        <f t="shared" si="5"/>
        <v>0.013443871835088507</v>
      </c>
      <c r="O41" s="90">
        <f t="shared" si="5"/>
        <v>0.7035626260362984</v>
      </c>
      <c r="P41" s="87">
        <f t="shared" si="5"/>
        <v>0.013443871835088507</v>
      </c>
      <c r="Q41" s="93">
        <f t="shared" si="5"/>
        <v>0</v>
      </c>
      <c r="R41" s="90">
        <f t="shared" si="5"/>
        <v>0</v>
      </c>
      <c r="S41" s="90">
        <f t="shared" si="5"/>
        <v>0</v>
      </c>
      <c r="T41" s="94">
        <f t="shared" si="5"/>
        <v>0</v>
      </c>
    </row>
    <row r="42" spans="2:20" s="21" customFormat="1" ht="17.25" customHeight="1">
      <c r="B42" s="200" t="s">
        <v>29</v>
      </c>
      <c r="C42" s="13">
        <f>C13</f>
        <v>31</v>
      </c>
      <c r="D42" s="29">
        <f t="shared" si="0"/>
        <v>100</v>
      </c>
      <c r="E42" s="30">
        <f aca="true" t="shared" si="6" ref="E42:T42">E13/$D13*100</f>
        <v>99.1404302934744</v>
      </c>
      <c r="F42" s="31">
        <f t="shared" si="6"/>
        <v>95.7123238899344</v>
      </c>
      <c r="G42" s="34">
        <f t="shared" si="6"/>
        <v>0.06103453537459946</v>
      </c>
      <c r="H42" s="34">
        <f t="shared" si="6"/>
        <v>0.06103453537459946</v>
      </c>
      <c r="I42" s="34">
        <f t="shared" si="6"/>
        <v>0.010172422562433244</v>
      </c>
      <c r="J42" s="34">
        <f t="shared" si="6"/>
        <v>0.17801739484258175</v>
      </c>
      <c r="K42" s="35">
        <f t="shared" si="6"/>
        <v>0.05086211281216622</v>
      </c>
      <c r="L42" s="36">
        <f t="shared" si="6"/>
        <v>0.06612074665581609</v>
      </c>
      <c r="M42" s="36">
        <f t="shared" si="6"/>
        <v>0.03560347896851635</v>
      </c>
      <c r="N42" s="31">
        <f t="shared" si="6"/>
        <v>0.02543105640608311</v>
      </c>
      <c r="O42" s="34">
        <f t="shared" si="6"/>
        <v>0.5442246070901785</v>
      </c>
      <c r="P42" s="29">
        <f t="shared" si="6"/>
        <v>0.005086211281216622</v>
      </c>
      <c r="Q42" s="32">
        <f t="shared" si="6"/>
        <v>0.005086211281216622</v>
      </c>
      <c r="R42" s="34">
        <f t="shared" si="6"/>
        <v>0</v>
      </c>
      <c r="S42" s="34">
        <f t="shared" si="6"/>
        <v>0</v>
      </c>
      <c r="T42" s="33">
        <f t="shared" si="6"/>
        <v>0</v>
      </c>
    </row>
    <row r="43" spans="2:20" s="21" customFormat="1" ht="17.25" customHeight="1">
      <c r="B43" s="201"/>
      <c r="C43" s="13">
        <f>C14</f>
        <v>2</v>
      </c>
      <c r="D43" s="29">
        <f t="shared" si="0"/>
        <v>100</v>
      </c>
      <c r="E43" s="30">
        <f aca="true" t="shared" si="7" ref="E43:T43">E14/$D14*100</f>
        <v>99.01506071186617</v>
      </c>
      <c r="F43" s="31">
        <f t="shared" si="7"/>
        <v>95.51826567304185</v>
      </c>
      <c r="G43" s="34">
        <f t="shared" si="7"/>
        <v>0.0677471468028558</v>
      </c>
      <c r="H43" s="34">
        <f t="shared" si="7"/>
        <v>0.09380374172703111</v>
      </c>
      <c r="I43" s="34">
        <f t="shared" si="7"/>
        <v>0</v>
      </c>
      <c r="J43" s="34">
        <f t="shared" si="7"/>
        <v>0.22408671634790767</v>
      </c>
      <c r="K43" s="35">
        <f t="shared" si="7"/>
        <v>0.07816978477252592</v>
      </c>
      <c r="L43" s="36">
        <f t="shared" si="7"/>
        <v>0.0677471468028558</v>
      </c>
      <c r="M43" s="36">
        <f t="shared" si="7"/>
        <v>0.03126791390901037</v>
      </c>
      <c r="N43" s="31">
        <f t="shared" si="7"/>
        <v>0.046901870863515556</v>
      </c>
      <c r="O43" s="34">
        <f t="shared" si="7"/>
        <v>0.594090364271197</v>
      </c>
      <c r="P43" s="29">
        <f t="shared" si="7"/>
        <v>0.005211318984835062</v>
      </c>
      <c r="Q43" s="32">
        <f t="shared" si="7"/>
        <v>0.005211318984835062</v>
      </c>
      <c r="R43" s="34">
        <f t="shared" si="7"/>
        <v>0</v>
      </c>
      <c r="S43" s="34">
        <f t="shared" si="7"/>
        <v>0</v>
      </c>
      <c r="T43" s="33">
        <f t="shared" si="7"/>
        <v>0</v>
      </c>
    </row>
    <row r="44" spans="2:20" s="21" customFormat="1" ht="17.25" customHeight="1">
      <c r="B44" s="201"/>
      <c r="C44" s="13">
        <f>C15</f>
        <v>3</v>
      </c>
      <c r="D44" s="29">
        <f t="shared" si="0"/>
        <v>100.00000000000001</v>
      </c>
      <c r="E44" s="30">
        <f aca="true" t="shared" si="8" ref="E44:T44">E15/$D15*100</f>
        <v>99.18784385643175</v>
      </c>
      <c r="F44" s="31">
        <f t="shared" si="8"/>
        <v>95.17946030914331</v>
      </c>
      <c r="G44" s="34">
        <f t="shared" si="8"/>
        <v>0.08383547288446425</v>
      </c>
      <c r="H44" s="34">
        <f t="shared" si="8"/>
        <v>0.06811632171862719</v>
      </c>
      <c r="I44" s="34">
        <f t="shared" si="8"/>
        <v>0</v>
      </c>
      <c r="J44" s="34">
        <f t="shared" si="8"/>
        <v>0.08907518993974325</v>
      </c>
      <c r="K44" s="35">
        <f t="shared" si="8"/>
        <v>0.0366780193869531</v>
      </c>
      <c r="L44" s="36">
        <f t="shared" si="8"/>
        <v>0.04191773644223212</v>
      </c>
      <c r="M44" s="36">
        <f t="shared" si="8"/>
        <v>0.005239717055279015</v>
      </c>
      <c r="N44" s="31">
        <f t="shared" si="8"/>
        <v>0.005239717055279015</v>
      </c>
      <c r="O44" s="34">
        <f t="shared" si="8"/>
        <v>0.5711291590254126</v>
      </c>
      <c r="P44" s="29">
        <f t="shared" si="8"/>
        <v>0</v>
      </c>
      <c r="Q44" s="32">
        <f t="shared" si="8"/>
        <v>0.01047943411055803</v>
      </c>
      <c r="R44" s="34">
        <f t="shared" si="8"/>
        <v>0</v>
      </c>
      <c r="S44" s="34">
        <f t="shared" si="8"/>
        <v>0</v>
      </c>
      <c r="T44" s="33">
        <f t="shared" si="8"/>
        <v>0</v>
      </c>
    </row>
    <row r="45" spans="2:20" s="21" customFormat="1" ht="17.25" customHeight="1">
      <c r="B45" s="201"/>
      <c r="C45" s="95">
        <v>4</v>
      </c>
      <c r="D45" s="96">
        <f t="shared" si="0"/>
        <v>100.00000000000001</v>
      </c>
      <c r="E45" s="97">
        <f aca="true" t="shared" si="9" ref="E45:T45">E16/$D16*100</f>
        <v>99.15836216244128</v>
      </c>
      <c r="F45" s="98">
        <f t="shared" si="9"/>
        <v>94.19114989414985</v>
      </c>
      <c r="G45" s="99">
        <f t="shared" si="9"/>
        <v>0.07228791242835751</v>
      </c>
      <c r="H45" s="99">
        <f t="shared" si="9"/>
        <v>0.06712449011204627</v>
      </c>
      <c r="I45" s="99">
        <f t="shared" si="9"/>
        <v>0.005163422316311251</v>
      </c>
      <c r="J45" s="99">
        <f t="shared" si="9"/>
        <v>0.20137347033613878</v>
      </c>
      <c r="K45" s="100">
        <f t="shared" si="9"/>
        <v>0.07228791242835751</v>
      </c>
      <c r="L45" s="101">
        <f t="shared" si="9"/>
        <v>0.08777817937729127</v>
      </c>
      <c r="M45" s="101">
        <f t="shared" si="9"/>
        <v>0.010326844632622501</v>
      </c>
      <c r="N45" s="98">
        <f t="shared" si="9"/>
        <v>0.030980533897867507</v>
      </c>
      <c r="O45" s="99">
        <f t="shared" si="9"/>
        <v>0.4905251200495689</v>
      </c>
      <c r="P45" s="102">
        <f t="shared" si="9"/>
        <v>0.005163422316311251</v>
      </c>
      <c r="Q45" s="96">
        <f t="shared" si="9"/>
        <v>0.025817111581556255</v>
      </c>
      <c r="R45" s="99">
        <f t="shared" si="9"/>
        <v>0</v>
      </c>
      <c r="S45" s="99">
        <f t="shared" si="9"/>
        <v>0</v>
      </c>
      <c r="T45" s="103">
        <f t="shared" si="9"/>
        <v>0</v>
      </c>
    </row>
    <row r="46" spans="2:20" s="21" customFormat="1" ht="17.25" customHeight="1">
      <c r="B46" s="202"/>
      <c r="C46" s="28">
        <v>5</v>
      </c>
      <c r="D46" s="51">
        <f>E46+G46+H46+I46+J46+O46+P46</f>
        <v>100</v>
      </c>
      <c r="E46" s="46">
        <f aca="true" t="shared" si="10" ref="E46:T46">E17/$D17*100</f>
        <v>98.90562301318464</v>
      </c>
      <c r="F46" s="47">
        <f t="shared" si="10"/>
        <v>93.43373807910783</v>
      </c>
      <c r="G46" s="48">
        <f t="shared" si="10"/>
        <v>0.0677471468028558</v>
      </c>
      <c r="H46" s="48">
        <f t="shared" si="10"/>
        <v>0.09380374172703111</v>
      </c>
      <c r="I46" s="48">
        <f t="shared" si="10"/>
        <v>0</v>
      </c>
      <c r="J46" s="48">
        <f>J17/$D17*100</f>
        <v>0.16676220751472198</v>
      </c>
      <c r="K46" s="49">
        <f t="shared" si="10"/>
        <v>0.046901870863515556</v>
      </c>
      <c r="L46" s="50">
        <f t="shared" si="10"/>
        <v>0.07816978477252592</v>
      </c>
      <c r="M46" s="50">
        <f t="shared" si="10"/>
        <v>0.02605659492417531</v>
      </c>
      <c r="N46" s="47">
        <f t="shared" si="10"/>
        <v>0.015633956954505184</v>
      </c>
      <c r="O46" s="48">
        <f t="shared" si="10"/>
        <v>0.755641252801084</v>
      </c>
      <c r="P46" s="45">
        <f t="shared" si="10"/>
        <v>0.010422637969670124</v>
      </c>
      <c r="Q46" s="51">
        <f t="shared" si="10"/>
        <v>0</v>
      </c>
      <c r="R46" s="48">
        <f t="shared" si="10"/>
        <v>0</v>
      </c>
      <c r="S46" s="48">
        <f t="shared" si="10"/>
        <v>0</v>
      </c>
      <c r="T46" s="52">
        <f t="shared" si="10"/>
        <v>0</v>
      </c>
    </row>
    <row r="47" spans="2:20" s="21" customFormat="1" ht="17.25" customHeight="1">
      <c r="B47" s="200" t="s">
        <v>30</v>
      </c>
      <c r="C47" s="13">
        <f>C18</f>
        <v>31</v>
      </c>
      <c r="D47" s="29">
        <f t="shared" si="0"/>
        <v>99.99999999999999</v>
      </c>
      <c r="E47" s="30">
        <f aca="true" t="shared" si="11" ref="E47:T47">E18/$D18*100</f>
        <v>98.75548926679132</v>
      </c>
      <c r="F47" s="31">
        <f t="shared" si="11"/>
        <v>95.58190381895609</v>
      </c>
      <c r="G47" s="34">
        <f t="shared" si="11"/>
        <v>0.22655901041213605</v>
      </c>
      <c r="H47" s="34">
        <f t="shared" si="11"/>
        <v>0.07545451080162599</v>
      </c>
      <c r="I47" s="34">
        <f t="shared" si="11"/>
        <v>0.03156969817218289</v>
      </c>
      <c r="J47" s="34">
        <f t="shared" si="11"/>
        <v>0.2301753535464109</v>
      </c>
      <c r="K47" s="35">
        <f t="shared" si="11"/>
        <v>0.05629766609033235</v>
      </c>
      <c r="L47" s="36">
        <f t="shared" si="11"/>
        <v>0.12188053752542435</v>
      </c>
      <c r="M47" s="36">
        <f t="shared" si="11"/>
        <v>0.01954780072580984</v>
      </c>
      <c r="N47" s="31">
        <f t="shared" si="11"/>
        <v>0.03244934920484434</v>
      </c>
      <c r="O47" s="34">
        <f t="shared" si="11"/>
        <v>0.6693166968517289</v>
      </c>
      <c r="P47" s="29">
        <f t="shared" si="11"/>
        <v>0.011435463424598757</v>
      </c>
      <c r="Q47" s="32">
        <f t="shared" si="11"/>
        <v>0.01964553972943889</v>
      </c>
      <c r="R47" s="34">
        <f t="shared" si="11"/>
        <v>0.0003909560145161968</v>
      </c>
      <c r="S47" s="34">
        <f t="shared" si="11"/>
        <v>0</v>
      </c>
      <c r="T47" s="33">
        <f t="shared" si="11"/>
        <v>0.0007819120290323936</v>
      </c>
    </row>
    <row r="48" spans="2:20" s="21" customFormat="1" ht="17.25" customHeight="1">
      <c r="B48" s="201"/>
      <c r="C48" s="13">
        <f>C19</f>
        <v>2</v>
      </c>
      <c r="D48" s="29">
        <f t="shared" si="0"/>
        <v>100</v>
      </c>
      <c r="E48" s="30">
        <f aca="true" t="shared" si="12" ref="E48:T48">E19/$D19*100</f>
        <v>98.76698150472258</v>
      </c>
      <c r="F48" s="31">
        <f t="shared" si="12"/>
        <v>95.25562883443251</v>
      </c>
      <c r="G48" s="34">
        <f t="shared" si="12"/>
        <v>0.24150362255433833</v>
      </c>
      <c r="H48" s="34">
        <f t="shared" si="12"/>
        <v>0.06640099601494023</v>
      </c>
      <c r="I48" s="34">
        <f t="shared" si="12"/>
        <v>0.02420036300544508</v>
      </c>
      <c r="J48" s="34">
        <f t="shared" si="12"/>
        <v>0.2064030960464407</v>
      </c>
      <c r="K48" s="35">
        <f t="shared" si="12"/>
        <v>0.0592008880133202</v>
      </c>
      <c r="L48" s="36">
        <f t="shared" si="12"/>
        <v>0.10330154952324284</v>
      </c>
      <c r="M48" s="36">
        <f t="shared" si="12"/>
        <v>0.016200243003645056</v>
      </c>
      <c r="N48" s="31">
        <f t="shared" si="12"/>
        <v>0.027700415506232597</v>
      </c>
      <c r="O48" s="34">
        <f t="shared" si="12"/>
        <v>0.6812102181532723</v>
      </c>
      <c r="P48" s="29">
        <f t="shared" si="12"/>
        <v>0.013300199502992546</v>
      </c>
      <c r="Q48" s="32">
        <f t="shared" si="12"/>
        <v>0.026900403506052592</v>
      </c>
      <c r="R48" s="34">
        <f t="shared" si="12"/>
        <v>0.00040000600009000136</v>
      </c>
      <c r="S48" s="34">
        <f t="shared" si="12"/>
        <v>0.000300004500067501</v>
      </c>
      <c r="T48" s="33">
        <f t="shared" si="12"/>
        <v>0.0007000105001575024</v>
      </c>
    </row>
    <row r="49" spans="2:20" s="21" customFormat="1" ht="17.25" customHeight="1">
      <c r="B49" s="201"/>
      <c r="C49" s="13">
        <f>C20</f>
        <v>3</v>
      </c>
      <c r="D49" s="29">
        <f t="shared" si="0"/>
        <v>100</v>
      </c>
      <c r="E49" s="30">
        <f aca="true" t="shared" si="13" ref="E49:T49">E20/$D20*100</f>
        <v>98.81495953859677</v>
      </c>
      <c r="F49" s="31">
        <f t="shared" si="13"/>
        <v>94.68823646400413</v>
      </c>
      <c r="G49" s="34">
        <f t="shared" si="13"/>
        <v>0.26586125134089905</v>
      </c>
      <c r="H49" s="34">
        <f t="shared" si="13"/>
        <v>0.07233899164391905</v>
      </c>
      <c r="I49" s="34">
        <f t="shared" si="13"/>
        <v>0.023906903221352162</v>
      </c>
      <c r="J49" s="34">
        <f t="shared" si="13"/>
        <v>0.18095052610644136</v>
      </c>
      <c r="K49" s="35">
        <f t="shared" si="13"/>
        <v>0.054614908221192436</v>
      </c>
      <c r="L49" s="36">
        <f t="shared" si="13"/>
        <v>0.0840863492613076</v>
      </c>
      <c r="M49" s="36">
        <f t="shared" si="13"/>
        <v>0.014117438540195027</v>
      </c>
      <c r="N49" s="31">
        <f t="shared" si="13"/>
        <v>0.02813183008374629</v>
      </c>
      <c r="O49" s="34">
        <f t="shared" si="13"/>
        <v>0.6372426272450076</v>
      </c>
      <c r="P49" s="29">
        <f t="shared" si="13"/>
        <v>0.004740161845612929</v>
      </c>
      <c r="Q49" s="32">
        <f t="shared" si="13"/>
        <v>0.022979480251558326</v>
      </c>
      <c r="R49" s="34">
        <f t="shared" si="13"/>
        <v>0.0003091409899312779</v>
      </c>
      <c r="S49" s="34">
        <f t="shared" si="13"/>
        <v>0.0003091409899312779</v>
      </c>
      <c r="T49" s="33">
        <f t="shared" si="13"/>
        <v>0.0007213289765063152</v>
      </c>
    </row>
    <row r="50" spans="2:20" s="21" customFormat="1" ht="17.25" customHeight="1">
      <c r="B50" s="201"/>
      <c r="C50" s="13">
        <v>4</v>
      </c>
      <c r="D50" s="29">
        <f t="shared" si="0"/>
        <v>99.99999999999999</v>
      </c>
      <c r="E50" s="30">
        <f aca="true" t="shared" si="14" ref="E50:T50">E21/$D21*100</f>
        <v>98.75958618042766</v>
      </c>
      <c r="F50" s="31">
        <f t="shared" si="14"/>
        <v>93.97164510058646</v>
      </c>
      <c r="G50" s="34">
        <f t="shared" si="14"/>
        <v>0.2859402017254874</v>
      </c>
      <c r="H50" s="34">
        <f t="shared" si="14"/>
        <v>0.0750517676349048</v>
      </c>
      <c r="I50" s="34">
        <f t="shared" si="14"/>
        <v>0.021199361406914207</v>
      </c>
      <c r="J50" s="34">
        <f t="shared" si="14"/>
        <v>0.1640689913625161</v>
      </c>
      <c r="K50" s="35">
        <f t="shared" si="14"/>
        <v>0.05134063354944625</v>
      </c>
      <c r="L50" s="36">
        <f t="shared" si="14"/>
        <v>0.07776448212773268</v>
      </c>
      <c r="M50" s="36">
        <f t="shared" si="14"/>
        <v>0.013864985185564742</v>
      </c>
      <c r="N50" s="31">
        <f t="shared" si="14"/>
        <v>0.021098890499772434</v>
      </c>
      <c r="O50" s="34">
        <f t="shared" si="14"/>
        <v>0.6890294811782826</v>
      </c>
      <c r="P50" s="29">
        <f t="shared" si="14"/>
        <v>0.005124016264230448</v>
      </c>
      <c r="Q50" s="32">
        <f t="shared" si="14"/>
        <v>0.020697006871205337</v>
      </c>
      <c r="R50" s="34">
        <f t="shared" si="14"/>
        <v>0.00040188362856709395</v>
      </c>
      <c r="S50" s="34">
        <f t="shared" si="14"/>
        <v>0.00040188362856709395</v>
      </c>
      <c r="T50" s="33">
        <f t="shared" si="14"/>
        <v>0.0005023545357088675</v>
      </c>
    </row>
    <row r="51" spans="2:20" s="21" customFormat="1" ht="17.25" customHeight="1">
      <c r="B51" s="201"/>
      <c r="C51" s="112">
        <v>5</v>
      </c>
      <c r="D51" s="104">
        <f t="shared" si="0"/>
        <v>100.00000000000001</v>
      </c>
      <c r="E51" s="105">
        <f aca="true" t="shared" si="15" ref="E51:T51">E22/$D22*100</f>
        <v>98.63375618250153</v>
      </c>
      <c r="F51" s="106">
        <f t="shared" si="15"/>
        <v>93.1561425804465</v>
      </c>
      <c r="G51" s="107">
        <f t="shared" si="15"/>
        <v>0.2877728149477365</v>
      </c>
      <c r="H51" s="107">
        <f t="shared" si="15"/>
        <v>0.08706406531008548</v>
      </c>
      <c r="I51" s="107">
        <f t="shared" si="15"/>
        <v>0.015647458742365596</v>
      </c>
      <c r="J51" s="107">
        <f t="shared" si="15"/>
        <v>0.18245338110489112</v>
      </c>
      <c r="K51" s="108">
        <f t="shared" si="15"/>
        <v>0.06028283784719053</v>
      </c>
      <c r="L51" s="109">
        <f t="shared" si="15"/>
        <v>0.0795412486070251</v>
      </c>
      <c r="M51" s="109">
        <f t="shared" si="15"/>
        <v>0.01644989252402537</v>
      </c>
      <c r="N51" s="106">
        <f t="shared" si="15"/>
        <v>0.02617940212665013</v>
      </c>
      <c r="O51" s="107">
        <f t="shared" si="15"/>
        <v>0.7876890609217757</v>
      </c>
      <c r="P51" s="104">
        <f t="shared" si="15"/>
        <v>0.0056170364716184185</v>
      </c>
      <c r="Q51" s="110">
        <f t="shared" si="15"/>
        <v>0.01875688964629722</v>
      </c>
      <c r="R51" s="107">
        <f t="shared" si="15"/>
        <v>0.00020060844541494352</v>
      </c>
      <c r="S51" s="107">
        <f t="shared" si="15"/>
        <v>0.00020060844541494352</v>
      </c>
      <c r="T51" s="111">
        <f t="shared" si="15"/>
        <v>0.00040121689082988705</v>
      </c>
    </row>
    <row r="52" spans="2:20" s="21" customFormat="1" ht="17.25" customHeight="1">
      <c r="B52" s="211" t="s">
        <v>31</v>
      </c>
      <c r="C52" s="27">
        <f>C23</f>
        <v>31</v>
      </c>
      <c r="D52" s="37">
        <f t="shared" si="0"/>
        <v>99.99999999999999</v>
      </c>
      <c r="E52" s="38">
        <f aca="true" t="shared" si="16" ref="E52:T52">E23/$D23*100</f>
        <v>98.81240878603485</v>
      </c>
      <c r="F52" s="39">
        <f t="shared" si="16"/>
        <v>95.80256149945643</v>
      </c>
      <c r="G52" s="40">
        <f t="shared" si="16"/>
        <v>0.2171600501041739</v>
      </c>
      <c r="H52" s="40">
        <f t="shared" si="16"/>
        <v>0.07031849241468487</v>
      </c>
      <c r="I52" s="40">
        <f t="shared" si="16"/>
        <v>0.02904459469302201</v>
      </c>
      <c r="J52" s="40">
        <f t="shared" si="16"/>
        <v>0.2120345333936406</v>
      </c>
      <c r="K52" s="41">
        <f t="shared" si="16"/>
        <v>0.05188461652592477</v>
      </c>
      <c r="L52" s="42">
        <f t="shared" si="16"/>
        <v>0.11231176090273837</v>
      </c>
      <c r="M52" s="42">
        <f t="shared" si="16"/>
        <v>0.017984269159765955</v>
      </c>
      <c r="N52" s="39">
        <f t="shared" si="16"/>
        <v>0.029853886805211484</v>
      </c>
      <c r="O52" s="40">
        <f t="shared" si="16"/>
        <v>0.6474336897515743</v>
      </c>
      <c r="P52" s="37">
        <f t="shared" si="16"/>
        <v>0.011599853608049038</v>
      </c>
      <c r="Q52" s="43">
        <f t="shared" si="16"/>
        <v>0.018254033197162442</v>
      </c>
      <c r="R52" s="40">
        <f t="shared" si="16"/>
        <v>0.00035968538319531906</v>
      </c>
      <c r="S52" s="40">
        <f t="shared" si="16"/>
        <v>0</v>
      </c>
      <c r="T52" s="44">
        <f t="shared" si="16"/>
        <v>0.0007193707663906381</v>
      </c>
    </row>
    <row r="53" spans="2:20" s="21" customFormat="1" ht="17.25" customHeight="1">
      <c r="B53" s="212"/>
      <c r="C53" s="13">
        <f>C24</f>
        <v>2</v>
      </c>
      <c r="D53" s="29">
        <f t="shared" si="0"/>
        <v>99.99999999999999</v>
      </c>
      <c r="E53" s="30">
        <f aca="true" t="shared" si="17" ref="E53:T53">E24/$D24*100</f>
        <v>98.8266321399802</v>
      </c>
      <c r="F53" s="31">
        <f t="shared" si="17"/>
        <v>98.8266321399802</v>
      </c>
      <c r="G53" s="34">
        <f t="shared" si="17"/>
        <v>0.2304435624772407</v>
      </c>
      <c r="H53" s="34">
        <f t="shared" si="17"/>
        <v>0.0623466621546565</v>
      </c>
      <c r="I53" s="34">
        <f t="shared" si="17"/>
        <v>0.022253528379685656</v>
      </c>
      <c r="J53" s="34">
        <f t="shared" si="17"/>
        <v>0.1901665152445865</v>
      </c>
      <c r="K53" s="35">
        <f t="shared" si="17"/>
        <v>0.054438383474272344</v>
      </c>
      <c r="L53" s="36">
        <f t="shared" si="17"/>
        <v>0.0952671710799766</v>
      </c>
      <c r="M53" s="36">
        <f t="shared" si="17"/>
        <v>0.014896990072351554</v>
      </c>
      <c r="N53" s="31">
        <f t="shared" si="17"/>
        <v>0.025563970617986</v>
      </c>
      <c r="O53" s="34">
        <f t="shared" si="17"/>
        <v>0.6545479958950516</v>
      </c>
      <c r="P53" s="29">
        <f t="shared" si="17"/>
        <v>0.013609595868568086</v>
      </c>
      <c r="Q53" s="32">
        <f t="shared" si="17"/>
        <v>0.025012230244935943</v>
      </c>
      <c r="R53" s="34">
        <f t="shared" si="17"/>
        <v>0.00036782691536670504</v>
      </c>
      <c r="S53" s="34">
        <f t="shared" si="17"/>
        <v>0.00027587018652502877</v>
      </c>
      <c r="T53" s="33">
        <f t="shared" si="17"/>
        <v>0.0006436971018917338</v>
      </c>
    </row>
    <row r="54" spans="2:20" s="21" customFormat="1" ht="17.25" customHeight="1">
      <c r="B54" s="212"/>
      <c r="C54" s="13">
        <f>C25</f>
        <v>3</v>
      </c>
      <c r="D54" s="29">
        <f t="shared" si="0"/>
        <v>100</v>
      </c>
      <c r="E54" s="30">
        <f>E25/$D25*100</f>
        <v>98.8810156396944</v>
      </c>
      <c r="F54" s="31">
        <f aca="true" t="shared" si="18" ref="F54:T54">F25/$D25*100</f>
        <v>96.0996698528279</v>
      </c>
      <c r="G54" s="34">
        <f t="shared" si="18"/>
        <v>0.25198178094220014</v>
      </c>
      <c r="H54" s="34">
        <f t="shared" si="18"/>
        <v>0.06739047629849539</v>
      </c>
      <c r="I54" s="34">
        <f t="shared" si="18"/>
        <v>0.02202241371325305</v>
      </c>
      <c r="J54" s="34">
        <f t="shared" si="18"/>
        <v>0.166633113203713</v>
      </c>
      <c r="K54" s="35">
        <f t="shared" si="18"/>
        <v>0.05009390243787174</v>
      </c>
      <c r="L54" s="36">
        <f t="shared" si="18"/>
        <v>0.07750377358312233</v>
      </c>
      <c r="M54" s="36">
        <f t="shared" si="18"/>
        <v>0.013043317993257171</v>
      </c>
      <c r="N54" s="31">
        <f t="shared" si="18"/>
        <v>0.025992119189461753</v>
      </c>
      <c r="O54" s="34">
        <f t="shared" si="18"/>
        <v>0.6060417027011955</v>
      </c>
      <c r="P54" s="29">
        <f t="shared" si="18"/>
        <v>0.004914873446734587</v>
      </c>
      <c r="Q54" s="32">
        <f t="shared" si="18"/>
        <v>0.021360796133884932</v>
      </c>
      <c r="R54" s="34">
        <f t="shared" si="18"/>
        <v>0.00028355039115776463</v>
      </c>
      <c r="S54" s="34">
        <f t="shared" si="18"/>
        <v>0.00028355039115776463</v>
      </c>
      <c r="T54" s="33">
        <f t="shared" si="18"/>
        <v>0.0006616175793681174</v>
      </c>
    </row>
    <row r="55" spans="2:20" s="21" customFormat="1" ht="17.25" customHeight="1">
      <c r="B55" s="212"/>
      <c r="C55" s="95">
        <v>4</v>
      </c>
      <c r="D55" s="96">
        <f t="shared" si="0"/>
        <v>99.99999999999999</v>
      </c>
      <c r="E55" s="97">
        <f>E26/$D26*100</f>
        <v>98.82178671408279</v>
      </c>
      <c r="F55" s="98">
        <f aca="true" t="shared" si="19" ref="F55:T55">F26/$D26*100</f>
        <v>94.30140026897405</v>
      </c>
      <c r="G55" s="99">
        <f t="shared" si="19"/>
        <v>0.272753333831092</v>
      </c>
      <c r="H55" s="99">
        <f t="shared" si="19"/>
        <v>0.07033146120754417</v>
      </c>
      <c r="I55" s="99">
        <f t="shared" si="19"/>
        <v>0.019541637976408083</v>
      </c>
      <c r="J55" s="99">
        <f t="shared" si="19"/>
        <v>0.15080245155379066</v>
      </c>
      <c r="K55" s="100">
        <f t="shared" si="19"/>
        <v>0.047102721726153436</v>
      </c>
      <c r="L55" s="101">
        <f t="shared" si="19"/>
        <v>0.0713454141214144</v>
      </c>
      <c r="M55" s="101">
        <f t="shared" si="19"/>
        <v>0.012812677729814731</v>
      </c>
      <c r="N55" s="98">
        <f t="shared" si="19"/>
        <v>0.019541637976408083</v>
      </c>
      <c r="O55" s="99">
        <f t="shared" si="19"/>
        <v>0.6595302817037727</v>
      </c>
      <c r="P55" s="102">
        <f t="shared" si="19"/>
        <v>0.005254119644600286</v>
      </c>
      <c r="Q55" s="96">
        <f t="shared" si="19"/>
        <v>0.018158974912039584</v>
      </c>
      <c r="R55" s="99">
        <f t="shared" si="19"/>
        <v>0.00036871015049826566</v>
      </c>
      <c r="S55" s="99">
        <f t="shared" si="19"/>
        <v>0.00036871015049826566</v>
      </c>
      <c r="T55" s="103">
        <f t="shared" si="19"/>
        <v>0.00046088768812283204</v>
      </c>
    </row>
    <row r="56" spans="2:20" s="21" customFormat="1" ht="17.25" customHeight="1" thickBot="1">
      <c r="B56" s="213"/>
      <c r="C56" s="53">
        <v>5</v>
      </c>
      <c r="D56" s="60">
        <f t="shared" si="0"/>
        <v>99.99999999999999</v>
      </c>
      <c r="E56" s="55">
        <f>E27/$D27*100</f>
        <v>98.70076469435682</v>
      </c>
      <c r="F56" s="56">
        <f aca="true" t="shared" si="20" ref="F56:T56">F27/$D27*100</f>
        <v>93.52433674515983</v>
      </c>
      <c r="G56" s="57">
        <f t="shared" si="20"/>
        <v>0.2746754901338514</v>
      </c>
      <c r="H56" s="57">
        <f t="shared" si="20"/>
        <v>0.0813171913189299</v>
      </c>
      <c r="I56" s="57">
        <f t="shared" si="20"/>
        <v>0.014350092585693508</v>
      </c>
      <c r="J56" s="57">
        <f t="shared" si="20"/>
        <v>0.16760172237906137</v>
      </c>
      <c r="K56" s="58">
        <f t="shared" si="20"/>
        <v>0.05537663933709931</v>
      </c>
      <c r="L56" s="59">
        <f t="shared" si="20"/>
        <v>0.07303829175026055</v>
      </c>
      <c r="M56" s="59">
        <f t="shared" si="20"/>
        <v>0.015085994769575228</v>
      </c>
      <c r="N56" s="56">
        <f t="shared" si="20"/>
        <v>0.024100796522126277</v>
      </c>
      <c r="O56" s="57">
        <f t="shared" si="20"/>
        <v>0.7556795550735397</v>
      </c>
      <c r="P56" s="54">
        <f t="shared" si="20"/>
        <v>0.005611254152098103</v>
      </c>
      <c r="Q56" s="60">
        <f t="shared" si="20"/>
        <v>0.017293701321220382</v>
      </c>
      <c r="R56" s="57">
        <f t="shared" si="20"/>
        <v>0.0001839755459704296</v>
      </c>
      <c r="S56" s="57">
        <f t="shared" si="20"/>
        <v>0.0001839755459704296</v>
      </c>
      <c r="T56" s="61">
        <f t="shared" si="20"/>
        <v>0.0003679510919408592</v>
      </c>
    </row>
    <row r="57" ht="8.25" customHeight="1"/>
    <row r="58" ht="12.75">
      <c r="B58" s="62" t="s">
        <v>43</v>
      </c>
    </row>
    <row r="59" spans="2:20" ht="12.75">
      <c r="B59" s="2"/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</sheetData>
  <sheetProtection/>
  <mergeCells count="52">
    <mergeCell ref="B52:B56"/>
    <mergeCell ref="R34:R36"/>
    <mergeCell ref="S34:S36"/>
    <mergeCell ref="G34:G36"/>
    <mergeCell ref="H34:H36"/>
    <mergeCell ref="K34:K36"/>
    <mergeCell ref="L34:M34"/>
    <mergeCell ref="B47:B51"/>
    <mergeCell ref="T34:T36"/>
    <mergeCell ref="F35:F36"/>
    <mergeCell ref="L35:L36"/>
    <mergeCell ref="M35:M36"/>
    <mergeCell ref="B37:B41"/>
    <mergeCell ref="B42:B46"/>
    <mergeCell ref="N34:N36"/>
    <mergeCell ref="O34:O36"/>
    <mergeCell ref="B13:B17"/>
    <mergeCell ref="B18:B22"/>
    <mergeCell ref="B23:B27"/>
    <mergeCell ref="P5:P7"/>
    <mergeCell ref="Q5:Q7"/>
    <mergeCell ref="B8:B12"/>
    <mergeCell ref="R32:T32"/>
    <mergeCell ref="B33:C35"/>
    <mergeCell ref="D33:D35"/>
    <mergeCell ref="E33:F34"/>
    <mergeCell ref="J33:N33"/>
    <mergeCell ref="Q33:T33"/>
    <mergeCell ref="I34:I36"/>
    <mergeCell ref="J34:J36"/>
    <mergeCell ref="P34:P36"/>
    <mergeCell ref="Q34:Q36"/>
    <mergeCell ref="R5:R7"/>
    <mergeCell ref="S5:S7"/>
    <mergeCell ref="T5:T7"/>
    <mergeCell ref="F6:F7"/>
    <mergeCell ref="L6:L7"/>
    <mergeCell ref="M6:M7"/>
    <mergeCell ref="K5:K7"/>
    <mergeCell ref="L5:M5"/>
    <mergeCell ref="N5:N7"/>
    <mergeCell ref="O5:O7"/>
    <mergeCell ref="R3:T3"/>
    <mergeCell ref="B4:C6"/>
    <mergeCell ref="D4:D6"/>
    <mergeCell ref="E4:F5"/>
    <mergeCell ref="J4:N4"/>
    <mergeCell ref="Q4:T4"/>
    <mergeCell ref="G5:G7"/>
    <mergeCell ref="H5:H7"/>
    <mergeCell ref="I5:I7"/>
    <mergeCell ref="J5:J7"/>
  </mergeCells>
  <printOptions horizontalCentered="1"/>
  <pageMargins left="0" right="0" top="0.7874015748031497" bottom="0.3937007874015748" header="0.5905511811023623" footer="0"/>
  <pageSetup horizontalDpi="300" verticalDpi="300" orientation="landscape" paperSize="9" scale="92" r:id="rId2"/>
  <rowBreaks count="1" manualBreakCount="1">
    <brk id="2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田原　真理子</cp:lastModifiedBy>
  <cp:lastPrinted>2024-01-05T02:21:32Z</cp:lastPrinted>
  <dcterms:created xsi:type="dcterms:W3CDTF">2019-03-25T07:47:18Z</dcterms:created>
  <dcterms:modified xsi:type="dcterms:W3CDTF">2024-02-09T05:02:35Z</dcterms:modified>
  <cp:category/>
  <cp:version/>
  <cp:contentType/>
  <cp:contentStatus/>
</cp:coreProperties>
</file>